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is deudas al excel " sheetId="1" r:id="rId4"/>
    <sheet state="visible" name="Mis TDC" sheetId="2" r:id="rId5"/>
    <sheet state="visible" name="Método Bola de nieve" sheetId="3" r:id="rId6"/>
    <sheet state="visible" name="Método Avalancha" sheetId="4" r:id="rId7"/>
  </sheets>
  <definedNames>
    <definedName name="MisDeudas">'Mis deudas al excel '!$A$3:$A$10</definedName>
  </definedNames>
  <calcPr/>
</workbook>
</file>

<file path=xl/sharedStrings.xml><?xml version="1.0" encoding="utf-8"?>
<sst xmlns="http://schemas.openxmlformats.org/spreadsheetml/2006/main" count="95" uniqueCount="75">
  <si>
    <t xml:space="preserve">Mis deudas al excel </t>
  </si>
  <si>
    <t>Nombre</t>
  </si>
  <si>
    <t>Prestamista</t>
  </si>
  <si>
    <t>Monto otorgado</t>
  </si>
  <si>
    <t>Tiempo (meses que aun debes pagar)</t>
  </si>
  <si>
    <t>Monto por pagar</t>
  </si>
  <si>
    <t>Mensualidad</t>
  </si>
  <si>
    <t>Atrasada</t>
  </si>
  <si>
    <t>Tiempo atraso (meses)</t>
  </si>
  <si>
    <t>Monto atrasado</t>
  </si>
  <si>
    <t>Tasa de interes</t>
  </si>
  <si>
    <t>Deuda 1</t>
  </si>
  <si>
    <t>Banco A</t>
  </si>
  <si>
    <t>No</t>
  </si>
  <si>
    <t>5.2%</t>
  </si>
  <si>
    <t>Deuda 2</t>
  </si>
  <si>
    <t>Banco B</t>
  </si>
  <si>
    <t>Si</t>
  </si>
  <si>
    <t>8.3%</t>
  </si>
  <si>
    <t>*TDC1</t>
  </si>
  <si>
    <t xml:space="preserve">*Para las Tarjetas de crédito, solo debes poner aquellas donde tengas alguna deuda (pagos atrasados, meses sin intereses). Si tienes tu tarjeta al corriente y no traes meses sin intereses en ese caso no debes de poner esa cuenta aquí. </t>
  </si>
  <si>
    <t>Mis tarjetas de crédito</t>
  </si>
  <si>
    <t>Banco</t>
  </si>
  <si>
    <t>TDC</t>
  </si>
  <si>
    <t>Anualidad ($)</t>
  </si>
  <si>
    <t>CAT (%)</t>
  </si>
  <si>
    <t>Banregio</t>
  </si>
  <si>
    <t>Más</t>
  </si>
  <si>
    <t>HSBC</t>
  </si>
  <si>
    <t>Air</t>
  </si>
  <si>
    <t>Citibanamex</t>
  </si>
  <si>
    <t>Bsmart</t>
  </si>
  <si>
    <t xml:space="preserve">Conceptos importantes para comparar </t>
  </si>
  <si>
    <t>CAT (Costo Anual Total)</t>
  </si>
  <si>
    <t>Es una medida que incorpora en una cifra la tasa de interés, la anualida dy otros gastos y costos relacionados con tu TD, cómo: tasa de interés, todos los cargos que se adicionan, las comsiones, las primas de seguros, bonificaciones y amortizaciones. El CAT te dará las herramientas para que puedas determinar la mejor alternativa para ti al momento de contratar una TDC. Te recomendamos adquirir las tarjetas con el CAT más bajo.</t>
  </si>
  <si>
    <t>Anualidad</t>
  </si>
  <si>
    <t>es una comisión que representa el importe que te cobran por el derecho de uso y acceso a la línea de crédito asociada a tu tarjeta. En el mercado existen distintas tarjetas que no te cobran anualidad, vale la pena analizarlas y adquirir una de ellas si es conveniente</t>
  </si>
  <si>
    <t>Beneficios     (Puntos/Recompensas)</t>
  </si>
  <si>
    <t>Los programas de tarjetas de crédito de recompensas incentivan el gasto con algún tipo de ventaja, mientras más gastes, más recompensa recibes. La clave está en encontrar el programa que mejor se ajuste a tus necesidades. Muchas TDC permiten que ganes uno o más puntos por cada peso que gastas en compras, mientras otras permiten ganar dinero.</t>
  </si>
  <si>
    <t>Otros conceptos importantes para el uso de la tdc</t>
  </si>
  <si>
    <t>Fecha límite de pago</t>
  </si>
  <si>
    <t xml:space="preserve">El último día que tienes para pagar lo que tomaste prestado.
</t>
  </si>
  <si>
    <t>Pago minimo</t>
  </si>
  <si>
    <t xml:space="preserve">Nombre confunde porque podrías creer que es el monto que te están pidiendo que pagues, pero en realidad es lo que tienes que pagar para no tener mala calificación en el buró de crédito y estar al corriente con tu línea de crédito, pero si pagas solo esta cantidad el banco te empezará a cobrar intereses. </t>
  </si>
  <si>
    <t xml:space="preserve">Fecha de corte </t>
  </si>
  <si>
    <t xml:space="preserve">Es el día en que se hace una pausa y se suma lo que debes, menos lo que has depositado, “hacen un corte”. </t>
  </si>
  <si>
    <t>Pago para no generar interés</t>
  </si>
  <si>
    <t>Es el dinero que pediste prestado durante el período y tienes que pagar en la próxima fecha límite de pago, si siempre pagas esta cantidad nunca pagarás interés</t>
  </si>
  <si>
    <t>Interés</t>
  </si>
  <si>
    <t>Es el costo que pone el banco por prestarte dinero</t>
  </si>
  <si>
    <t>Saldo</t>
  </si>
  <si>
    <t>El dinero que debes a la fecha que corta</t>
  </si>
  <si>
    <t xml:space="preserve">Fecha de pago </t>
  </si>
  <si>
    <t xml:space="preserve">Es tiempo que tienes para pagar después de la fecha de corte, es el día cuando tendrás que pagar al menos el pago mínimo para no tener mala calificación. </t>
  </si>
  <si>
    <t>RECUERDA: sólo necesitas modificar los espacios en amarillo fosfo, los espacios en naraja debes seleccoinar de las opciones que aparecen al dar click en la flecha</t>
  </si>
  <si>
    <t xml:space="preserve">Instrucciones: determina el monto de flujo de efectivo que tienes disponible para saldar tus deudas. Despues, enlista tus deudas de menor a mayor balance (monto por pagar) para determinar el orden en que comenzarás a saldarlas. </t>
  </si>
  <si>
    <t>Total de flujo de efectivo disponible</t>
  </si>
  <si>
    <t>*Este flujo lo obtienes al restarle tus gastos fijos y variables a tu entrada de dinero mensual (gastos totales - ingresos totales)</t>
  </si>
  <si>
    <t>Monto "extra" para aumentar las mensualidades</t>
  </si>
  <si>
    <t>*Este monto se obtiene al restar el total de pagos minimos (mensualidades) de tu flujo de efectivo disponible</t>
  </si>
  <si>
    <t>Ve seleccionando en cada casilla tus deudas ordenandolas de menor a mayor pago mensual</t>
  </si>
  <si>
    <t># de meses que tardarás en saldar la deuda con o sin el método de pagos bola de nieve</t>
  </si>
  <si>
    <t>Deuda</t>
  </si>
  <si>
    <t>Balance</t>
  </si>
  <si>
    <t>Pago bola de nieve</t>
  </si>
  <si>
    <t>Sin el método</t>
  </si>
  <si>
    <t>Con el método</t>
  </si>
  <si>
    <t>Total pagos mensuales</t>
  </si>
  <si>
    <t>*Tu pago minimo requerido + el monto extra que puedes aportar</t>
  </si>
  <si>
    <t>*Tu pago minimo requerido + el monto extra que puedes aportar + el monto mensuales de las deudad ya saldadas</t>
  </si>
  <si>
    <t xml:space="preserve">Instrucciones: comienza por determinar cuanto flujo de efectivo tienes disponible para saldar tus deudas. Despues enlista tus deudas comenzando con las de mayor tasa de interés y terminando con las de menor tasa de interés.  </t>
  </si>
  <si>
    <t>Ve seleccionando en cada casilla tus deudas ordenandolas de menor a mayor tasa</t>
  </si>
  <si>
    <t>Tasa</t>
  </si>
  <si>
    <t>Pago avalancha</t>
  </si>
  <si>
    <t>* $10,000 - $7,330 = $2,670 este monto es el extra que podrás pagar a tu deuda con la taza más alta.</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</si>
</sst>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
    <numFmt numFmtId="165" formatCode="&quot;$&quot;#,##0"/>
  </numFmts>
  <fonts count="19">
    <font>
      <sz val="10.0"/>
      <color rgb="FF000000"/>
      <name val="Arial"/>
      <scheme val="minor"/>
    </font>
    <font>
      <b/>
      <sz val="14.0"/>
      <color rgb="FFFFFFFF"/>
      <name val="Arial"/>
      <scheme val="minor"/>
    </font>
    <font>
      <color theme="1"/>
      <name val="Arial"/>
      <scheme val="minor"/>
    </font>
    <font>
      <sz val="14.0"/>
      <color theme="1"/>
      <name val="Arial"/>
      <scheme val="minor"/>
    </font>
    <font/>
    <font>
      <b/>
      <sz val="12.0"/>
      <color rgb="FFFFFFFF"/>
      <name val="Arial"/>
      <scheme val="minor"/>
    </font>
    <font>
      <b/>
      <sz val="12.0"/>
      <color rgb="FFFFFFFF"/>
      <name val="Arial"/>
    </font>
    <font>
      <sz val="12.0"/>
      <color theme="1"/>
      <name val="Arial"/>
    </font>
    <font>
      <b/>
      <sz val="12.0"/>
      <color theme="0"/>
      <name val="Arial"/>
      <scheme val="minor"/>
    </font>
    <font>
      <b/>
      <color theme="0"/>
      <name val="Arial"/>
      <scheme val="minor"/>
    </font>
    <font>
      <sz val="11.0"/>
      <color rgb="FF121212"/>
      <name val="Arial"/>
    </font>
    <font>
      <b/>
      <color theme="1"/>
      <name val="Arial"/>
      <scheme val="minor"/>
    </font>
    <font>
      <b/>
      <color rgb="FF674EA7"/>
      <name val="Arial"/>
      <scheme val="minor"/>
    </font>
    <font>
      <b/>
      <sz val="14.0"/>
      <color theme="0"/>
      <name val="Arial"/>
      <scheme val="minor"/>
    </font>
    <font>
      <sz val="14.0"/>
      <color theme="0"/>
      <name val="Arial"/>
      <scheme val="minor"/>
    </font>
    <font>
      <sz val="9.0"/>
      <color theme="1"/>
      <name val="Arial"/>
      <scheme val="minor"/>
    </font>
    <font>
      <b/>
      <color theme="7"/>
      <name val="Arial"/>
      <scheme val="minor"/>
    </font>
    <font>
      <sz val="12.0"/>
      <color theme="0"/>
      <name val="Arial"/>
      <scheme val="minor"/>
    </font>
    <font>
      <sz val="14.0"/>
      <color rgb="FF000000"/>
      <name val="Inconsolata"/>
    </font>
  </fonts>
  <fills count="11">
    <fill>
      <patternFill patternType="none"/>
    </fill>
    <fill>
      <patternFill patternType="lightGray"/>
    </fill>
    <fill>
      <patternFill patternType="solid">
        <fgColor theme="4"/>
        <bgColor theme="4"/>
      </patternFill>
    </fill>
    <fill>
      <patternFill patternType="solid">
        <fgColor theme="7"/>
        <bgColor theme="7"/>
      </patternFill>
    </fill>
    <fill>
      <patternFill patternType="solid">
        <fgColor rgb="FF34A853"/>
        <bgColor rgb="FF34A853"/>
      </patternFill>
    </fill>
    <fill>
      <patternFill patternType="solid">
        <fgColor rgb="FF8E7CC3"/>
        <bgColor rgb="FF8E7CC3"/>
      </patternFill>
    </fill>
    <fill>
      <patternFill patternType="solid">
        <fgColor rgb="FF674EA7"/>
        <bgColor rgb="FF674EA7"/>
      </patternFill>
    </fill>
    <fill>
      <patternFill patternType="solid">
        <fgColor rgb="FFD5A6BD"/>
        <bgColor rgb="FFD5A6BD"/>
      </patternFill>
    </fill>
    <fill>
      <patternFill patternType="solid">
        <fgColor rgb="FF93C47D"/>
        <bgColor rgb="FF93C47D"/>
      </patternFill>
    </fill>
    <fill>
      <patternFill patternType="solid">
        <fgColor rgb="FF6AA84F"/>
        <bgColor rgb="FF6AA84F"/>
      </patternFill>
    </fill>
    <fill>
      <patternFill patternType="solid">
        <fgColor rgb="FFFFFFFF"/>
        <bgColor rgb="FFFFFFFF"/>
      </patternFill>
    </fill>
  </fills>
  <borders count="21">
    <border/>
    <border>
      <left style="thin">
        <color rgb="FF4285F4"/>
      </left>
      <right style="thin">
        <color rgb="FF4285F4"/>
      </right>
      <top style="thin">
        <color rgb="FF4285F4"/>
      </top>
      <bottom style="thin">
        <color rgb="FF4285F4"/>
      </bottom>
    </border>
    <border>
      <left style="thin">
        <color rgb="FF4285F4"/>
      </left>
      <top style="thin">
        <color rgb="FF4285F4"/>
      </top>
    </border>
    <border>
      <top style="thin">
        <color rgb="FF4285F4"/>
      </top>
    </border>
    <border>
      <right style="thin">
        <color rgb="FF4285F4"/>
      </right>
      <top style="thin">
        <color rgb="FF4285F4"/>
      </top>
    </border>
    <border>
      <left style="thin">
        <color rgb="FF4285F4"/>
      </left>
      <bottom style="thin">
        <color rgb="FF4285F4"/>
      </bottom>
    </border>
    <border>
      <bottom style="thin">
        <color rgb="FF4285F4"/>
      </bottom>
    </border>
    <border>
      <right style="thin">
        <color rgb="FF4285F4"/>
      </right>
      <bottom style="thin">
        <color rgb="FF4285F4"/>
      </bottom>
    </border>
    <border>
      <left style="thin">
        <color rgb="FF000000"/>
      </left>
      <right style="thin">
        <color rgb="FF000000"/>
      </right>
      <top style="thin">
        <color rgb="FF000000"/>
      </top>
      <bottom style="thin">
        <color rgb="FF000000"/>
      </bottom>
    </border>
    <border>
      <left style="thin">
        <color rgb="FF34A853"/>
      </left>
      <top style="thin">
        <color rgb="FF34A853"/>
      </top>
      <bottom style="thin">
        <color rgb="FF34A853"/>
      </bottom>
    </border>
    <border>
      <top style="thin">
        <color rgb="FF34A853"/>
      </top>
      <bottom style="thin">
        <color rgb="FF34A853"/>
      </bottom>
    </border>
    <border>
      <right style="thin">
        <color rgb="FF34A853"/>
      </right>
      <top style="thin">
        <color rgb="FF34A853"/>
      </top>
      <bottom style="thin">
        <color rgb="FF34A853"/>
      </bottom>
    </border>
    <border>
      <left style="thin">
        <color rgb="FF34A853"/>
      </left>
      <right style="thin">
        <color rgb="FF34A853"/>
      </right>
      <top style="thin">
        <color rgb="FF34A853"/>
      </top>
      <bottom style="thin">
        <color rgb="FF34A853"/>
      </bottom>
    </border>
    <border>
      <left style="thin">
        <color rgb="FF34A853"/>
      </left>
      <top style="thin">
        <color rgb="FF34A853"/>
      </top>
    </border>
    <border>
      <top style="thin">
        <color rgb="FF34A853"/>
      </top>
    </border>
    <border>
      <right style="thin">
        <color rgb="FF34A853"/>
      </right>
      <top style="thin">
        <color rgb="FF34A853"/>
      </top>
    </border>
    <border>
      <left style="thin">
        <color rgb="FF34A853"/>
      </left>
    </border>
    <border>
      <right style="thin">
        <color rgb="FF34A853"/>
      </right>
    </border>
    <border>
      <left style="thin">
        <color rgb="FF34A853"/>
      </left>
      <bottom style="thin">
        <color rgb="FF34A853"/>
      </bottom>
    </border>
    <border>
      <bottom style="thin">
        <color rgb="FF34A853"/>
      </bottom>
    </border>
    <border>
      <right style="thin">
        <color rgb="FF34A853"/>
      </right>
      <bottom style="thin">
        <color rgb="FF34A853"/>
      </bottom>
    </border>
  </borders>
  <cellStyleXfs count="1">
    <xf borderId="0" fillId="0" fontId="0" numFmtId="0" applyAlignment="1" applyFont="1"/>
  </cellStyleXfs>
  <cellXfs count="84">
    <xf borderId="0" fillId="0" fontId="0" numFmtId="0" xfId="0" applyAlignment="1" applyFont="1">
      <alignment readingOrder="0" shrinkToFit="0" vertical="bottom" wrapText="0"/>
    </xf>
    <xf borderId="0" fillId="2" fontId="1" numFmtId="0" xfId="0" applyAlignment="1" applyFill="1" applyFont="1">
      <alignment horizontal="center" readingOrder="0" vertical="center"/>
    </xf>
    <xf borderId="1" fillId="2" fontId="1" numFmtId="0" xfId="0" applyAlignment="1" applyBorder="1" applyFont="1">
      <alignment horizontal="center" readingOrder="0" shrinkToFit="0" vertical="center" wrapText="1"/>
    </xf>
    <xf borderId="0" fillId="0" fontId="2" numFmtId="0" xfId="0" applyAlignment="1" applyFont="1">
      <alignment shrinkToFit="0" wrapText="1"/>
    </xf>
    <xf borderId="1" fillId="0" fontId="3" numFmtId="0" xfId="0" applyAlignment="1" applyBorder="1" applyFont="1">
      <alignment horizontal="center" readingOrder="0"/>
    </xf>
    <xf borderId="1" fillId="0" fontId="3" numFmtId="164" xfId="0" applyAlignment="1" applyBorder="1" applyFont="1" applyNumberFormat="1">
      <alignment horizontal="center" readingOrder="0"/>
    </xf>
    <xf borderId="1" fillId="0" fontId="3" numFmtId="1" xfId="0" applyAlignment="1" applyBorder="1" applyFont="1" applyNumberFormat="1">
      <alignment horizontal="center" readingOrder="0"/>
    </xf>
    <xf borderId="1" fillId="0" fontId="3" numFmtId="3" xfId="0" applyAlignment="1" applyBorder="1" applyFont="1" applyNumberFormat="1">
      <alignment horizontal="center" readingOrder="0"/>
    </xf>
    <xf borderId="1" fillId="0" fontId="3" numFmtId="0" xfId="0" applyAlignment="1" applyBorder="1" applyFont="1">
      <alignment horizontal="center"/>
    </xf>
    <xf borderId="1" fillId="0" fontId="3" numFmtId="9" xfId="0" applyAlignment="1" applyBorder="1" applyFont="1" applyNumberFormat="1">
      <alignment horizontal="center" readingOrder="0"/>
    </xf>
    <xf borderId="2" fillId="0" fontId="2" numFmtId="0" xfId="0" applyAlignment="1" applyBorder="1" applyFont="1">
      <alignment readingOrder="0" shrinkToFit="0" wrapText="1"/>
    </xf>
    <xf borderId="3" fillId="0" fontId="4" numFmtId="0" xfId="0" applyBorder="1" applyFont="1"/>
    <xf borderId="4" fillId="0" fontId="4" numFmtId="0" xfId="0" applyBorder="1" applyFont="1"/>
    <xf borderId="5" fillId="0" fontId="4" numFmtId="0" xfId="0" applyBorder="1" applyFont="1"/>
    <xf borderId="6" fillId="0" fontId="4" numFmtId="0" xfId="0" applyBorder="1" applyFont="1"/>
    <xf borderId="7" fillId="0" fontId="4" numFmtId="0" xfId="0" applyBorder="1" applyFont="1"/>
    <xf borderId="8" fillId="0" fontId="2" numFmtId="9" xfId="0" applyAlignment="1" applyBorder="1" applyFont="1" applyNumberFormat="1">
      <alignment readingOrder="0"/>
    </xf>
    <xf borderId="9" fillId="3" fontId="5" numFmtId="0" xfId="0" applyAlignment="1" applyBorder="1" applyFill="1" applyFont="1">
      <alignment horizontal="center" readingOrder="0" vertical="center"/>
    </xf>
    <xf borderId="10" fillId="0" fontId="4" numFmtId="0" xfId="0" applyBorder="1" applyFont="1"/>
    <xf borderId="11" fillId="0" fontId="4" numFmtId="0" xfId="0" applyBorder="1" applyFont="1"/>
    <xf borderId="12" fillId="3" fontId="6" numFmtId="0" xfId="0" applyAlignment="1" applyBorder="1" applyFont="1">
      <alignment horizontal="center" vertical="bottom"/>
    </xf>
    <xf borderId="12" fillId="0" fontId="7" numFmtId="0" xfId="0" applyAlignment="1" applyBorder="1" applyFont="1">
      <alignment horizontal="center" vertical="bottom"/>
    </xf>
    <xf borderId="12" fillId="0" fontId="7" numFmtId="165" xfId="0" applyAlignment="1" applyBorder="1" applyFont="1" applyNumberFormat="1">
      <alignment horizontal="center" vertical="bottom"/>
    </xf>
    <xf borderId="12" fillId="0" fontId="7" numFmtId="9" xfId="0" applyAlignment="1" applyBorder="1" applyFont="1" applyNumberFormat="1">
      <alignment horizontal="center" vertical="bottom"/>
    </xf>
    <xf borderId="0" fillId="4" fontId="8" numFmtId="0" xfId="0" applyAlignment="1" applyFill="1" applyFont="1">
      <alignment horizontal="center" readingOrder="0" shrinkToFit="0" vertical="center" wrapText="1"/>
    </xf>
    <xf borderId="0" fillId="3" fontId="9" numFmtId="0" xfId="0" applyAlignment="1" applyFont="1">
      <alignment horizontal="center" readingOrder="0" shrinkToFit="0" vertical="center" wrapText="1"/>
    </xf>
    <xf borderId="13" fillId="0" fontId="10" numFmtId="0" xfId="0" applyAlignment="1" applyBorder="1" applyFont="1">
      <alignment readingOrder="0" shrinkToFit="0" vertical="center" wrapText="1"/>
    </xf>
    <xf borderId="14" fillId="0" fontId="4" numFmtId="0" xfId="0" applyBorder="1" applyFont="1"/>
    <xf borderId="15" fillId="0" fontId="4" numFmtId="0" xfId="0" applyBorder="1" applyFont="1"/>
    <xf borderId="16" fillId="0" fontId="4" numFmtId="0" xfId="0" applyBorder="1" applyFont="1"/>
    <xf borderId="17" fillId="0" fontId="4" numFmtId="0" xfId="0" applyBorder="1" applyFont="1"/>
    <xf borderId="18" fillId="0" fontId="4" numFmtId="0" xfId="0" applyBorder="1" applyFont="1"/>
    <xf borderId="19" fillId="0" fontId="4" numFmtId="0" xfId="0" applyBorder="1" applyFont="1"/>
    <xf borderId="20" fillId="0" fontId="4" numFmtId="0" xfId="0" applyBorder="1" applyFont="1"/>
    <xf borderId="0" fillId="4" fontId="8" numFmtId="0" xfId="0" applyAlignment="1" applyFont="1">
      <alignment horizontal="center" readingOrder="0" vertical="center"/>
    </xf>
    <xf borderId="9" fillId="0" fontId="2" numFmtId="0" xfId="0" applyAlignment="1" applyBorder="1" applyFont="1">
      <alignment readingOrder="0"/>
    </xf>
    <xf borderId="0" fillId="0" fontId="11" numFmtId="0" xfId="0" applyAlignment="1" applyFont="1">
      <alignment shrinkToFit="0" wrapText="1"/>
    </xf>
    <xf borderId="9" fillId="0" fontId="2" numFmtId="0" xfId="0" applyAlignment="1" applyBorder="1" applyFont="1">
      <alignment readingOrder="0" shrinkToFit="0" wrapText="1"/>
    </xf>
    <xf borderId="0" fillId="0" fontId="11" numFmtId="0" xfId="0" applyAlignment="1" applyFont="1">
      <alignment readingOrder="0" shrinkToFit="0" wrapText="1"/>
    </xf>
    <xf borderId="0" fillId="0" fontId="2" numFmtId="0" xfId="0" applyAlignment="1" applyFont="1">
      <alignment readingOrder="0"/>
    </xf>
    <xf borderId="0" fillId="3" fontId="9" numFmtId="0" xfId="0" applyAlignment="1" applyFont="1">
      <alignment horizontal="center" readingOrder="0" vertical="center"/>
    </xf>
    <xf borderId="0" fillId="0" fontId="11" numFmtId="0" xfId="0" applyAlignment="1" applyFont="1">
      <alignment readingOrder="0"/>
    </xf>
    <xf borderId="0" fillId="0" fontId="12" numFmtId="0" xfId="0" applyAlignment="1" applyFont="1">
      <alignment readingOrder="0"/>
    </xf>
    <xf borderId="0" fillId="0" fontId="2" numFmtId="0" xfId="0" applyAlignment="1" applyFont="1">
      <alignment readingOrder="0" shrinkToFit="0" vertical="center" wrapText="1"/>
    </xf>
    <xf borderId="0" fillId="5" fontId="13" numFmtId="0" xfId="0" applyAlignment="1" applyFill="1" applyFont="1">
      <alignment readingOrder="0"/>
    </xf>
    <xf borderId="0" fillId="5" fontId="14" numFmtId="0" xfId="0" applyFont="1"/>
    <xf borderId="0" fillId="5" fontId="13" numFmtId="164" xfId="0" applyAlignment="1" applyFont="1" applyNumberFormat="1">
      <alignment readingOrder="0"/>
    </xf>
    <xf borderId="0" fillId="6" fontId="13" numFmtId="0" xfId="0" applyAlignment="1" applyFill="1" applyFont="1">
      <alignment readingOrder="0"/>
    </xf>
    <xf borderId="0" fillId="6" fontId="14" numFmtId="0" xfId="0" applyFont="1"/>
    <xf borderId="0" fillId="6" fontId="13" numFmtId="164" xfId="0" applyFont="1" applyNumberFormat="1"/>
    <xf borderId="0" fillId="0" fontId="15" numFmtId="0" xfId="0" applyAlignment="1" applyFont="1">
      <alignment horizontal="center" readingOrder="0" shrinkToFit="0" vertical="center" wrapText="1"/>
    </xf>
    <xf borderId="0" fillId="5" fontId="13" numFmtId="0" xfId="0" applyAlignment="1" applyFont="1">
      <alignment horizontal="center" readingOrder="0" vertical="center"/>
    </xf>
    <xf borderId="0" fillId="5" fontId="1" numFmtId="0" xfId="0" applyAlignment="1" applyFont="1">
      <alignment horizontal="center" readingOrder="0" vertical="center"/>
    </xf>
    <xf borderId="0" fillId="5" fontId="1" numFmtId="0" xfId="0" applyAlignment="1" applyFont="1">
      <alignment horizontal="center" readingOrder="0" shrinkToFit="0" vertical="center" wrapText="0"/>
    </xf>
    <xf borderId="0" fillId="5" fontId="1" numFmtId="0" xfId="0" applyAlignment="1" applyFont="1">
      <alignment readingOrder="0" shrinkToFit="0" vertical="center" wrapText="0"/>
    </xf>
    <xf borderId="0" fillId="7" fontId="14" numFmtId="0" xfId="0" applyAlignment="1" applyFill="1" applyFont="1">
      <alignment horizontal="center" readingOrder="0" vertical="center"/>
    </xf>
    <xf borderId="0" fillId="0" fontId="3" numFmtId="164" xfId="0" applyAlignment="1" applyFont="1" applyNumberFormat="1">
      <alignment horizontal="center" readingOrder="0" vertical="center"/>
    </xf>
    <xf borderId="0" fillId="0" fontId="3" numFmtId="164" xfId="0" applyAlignment="1" applyFont="1" applyNumberFormat="1">
      <alignment horizontal="center" vertical="center"/>
    </xf>
    <xf borderId="0" fillId="0" fontId="3" numFmtId="1" xfId="0" applyAlignment="1" applyFont="1" applyNumberFormat="1">
      <alignment horizontal="center" vertical="center"/>
    </xf>
    <xf borderId="0" fillId="0" fontId="3" numFmtId="1" xfId="0" applyAlignment="1" applyFont="1" applyNumberFormat="1">
      <alignment vertical="center"/>
    </xf>
    <xf borderId="0" fillId="7" fontId="14" numFmtId="0" xfId="0" applyAlignment="1" applyFont="1">
      <alignment horizontal="center" vertical="center"/>
    </xf>
    <xf borderId="0" fillId="6" fontId="13" numFmtId="0" xfId="0" applyAlignment="1" applyFont="1">
      <alignment horizontal="center" readingOrder="0" vertical="center"/>
    </xf>
    <xf borderId="0" fillId="6" fontId="13" numFmtId="0" xfId="0" applyAlignment="1" applyFont="1">
      <alignment horizontal="center" vertical="center"/>
    </xf>
    <xf borderId="0" fillId="6" fontId="13" numFmtId="164" xfId="0" applyAlignment="1" applyFont="1" applyNumberFormat="1">
      <alignment horizontal="center" vertical="center"/>
    </xf>
    <xf borderId="0" fillId="0" fontId="3" numFmtId="0" xfId="0" applyAlignment="1" applyFont="1">
      <alignment horizontal="center" vertical="center"/>
    </xf>
    <xf borderId="0" fillId="0" fontId="3" numFmtId="0" xfId="0" applyAlignment="1" applyFont="1">
      <alignment vertical="center"/>
    </xf>
    <xf borderId="0" fillId="0" fontId="2" numFmtId="0" xfId="0" applyAlignment="1" applyFont="1">
      <alignment horizontal="center"/>
    </xf>
    <xf borderId="0" fillId="0" fontId="2" numFmtId="0" xfId="0" applyAlignment="1" applyFont="1">
      <alignment horizontal="left" readingOrder="0" shrinkToFit="0" vertical="center" wrapText="1"/>
    </xf>
    <xf borderId="0" fillId="0" fontId="16" numFmtId="0" xfId="0" applyAlignment="1" applyFont="1">
      <alignment horizontal="left" readingOrder="0" shrinkToFit="0" vertical="center" wrapText="1"/>
    </xf>
    <xf borderId="0" fillId="8" fontId="8" numFmtId="0" xfId="0" applyAlignment="1" applyFill="1" applyFont="1">
      <alignment readingOrder="0"/>
    </xf>
    <xf borderId="0" fillId="8" fontId="17" numFmtId="0" xfId="0" applyFont="1"/>
    <xf borderId="0" fillId="8" fontId="8" numFmtId="164" xfId="0" applyAlignment="1" applyFont="1" applyNumberFormat="1">
      <alignment readingOrder="0"/>
    </xf>
    <xf borderId="0" fillId="9" fontId="8" numFmtId="0" xfId="0" applyAlignment="1" applyFill="1" applyFont="1">
      <alignment readingOrder="0"/>
    </xf>
    <xf borderId="0" fillId="9" fontId="8" numFmtId="0" xfId="0" applyFont="1"/>
    <xf borderId="0" fillId="9" fontId="8" numFmtId="164" xfId="0" applyFont="1" applyNumberFormat="1"/>
    <xf borderId="0" fillId="4" fontId="13" numFmtId="0" xfId="0" applyAlignment="1" applyFont="1">
      <alignment horizontal="center" readingOrder="0" vertical="center"/>
    </xf>
    <xf borderId="0" fillId="4" fontId="1" numFmtId="0" xfId="0" applyAlignment="1" applyFont="1">
      <alignment horizontal="center" readingOrder="0" vertical="center"/>
    </xf>
    <xf borderId="0" fillId="4" fontId="1" numFmtId="0" xfId="0" applyAlignment="1" applyFont="1">
      <alignment horizontal="center" readingOrder="0" shrinkToFit="0" vertical="center" wrapText="0"/>
    </xf>
    <xf borderId="0" fillId="8" fontId="14" numFmtId="0" xfId="0" applyAlignment="1" applyFont="1">
      <alignment horizontal="center" readingOrder="0" vertical="center"/>
    </xf>
    <xf borderId="0" fillId="0" fontId="3" numFmtId="9" xfId="0" applyAlignment="1" applyFont="1" applyNumberFormat="1">
      <alignment horizontal="center" readingOrder="0" vertical="center"/>
    </xf>
    <xf borderId="0" fillId="10" fontId="18" numFmtId="164" xfId="0" applyAlignment="1" applyFill="1" applyFont="1" applyNumberFormat="1">
      <alignment horizontal="center" vertical="center"/>
    </xf>
    <xf borderId="0" fillId="0" fontId="3" numFmtId="10" xfId="0" applyAlignment="1" applyFont="1" applyNumberFormat="1">
      <alignment horizontal="center" readingOrder="0" vertical="center"/>
    </xf>
    <xf borderId="0" fillId="8" fontId="14" numFmtId="0" xfId="0" applyAlignment="1" applyFont="1">
      <alignment horizontal="center" vertical="center"/>
    </xf>
    <xf borderId="0" fillId="4" fontId="13" numFmtId="164" xfId="0" applyAlignment="1" applyFont="1" applyNumberFormat="1">
      <alignment horizontal="center" readingOrder="0"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16.88"/>
    <col customWidth="1" min="3" max="3" width="13.63"/>
    <col customWidth="1" min="4" max="4" width="15.5"/>
    <col customWidth="1" min="5" max="5" width="14.38"/>
    <col customWidth="1" min="6" max="6" width="16.38"/>
    <col customWidth="1" min="8" max="9" width="13.38"/>
  </cols>
  <sheetData>
    <row r="1" ht="33.0" customHeight="1">
      <c r="A1" s="1" t="s">
        <v>0</v>
      </c>
    </row>
    <row r="2">
      <c r="A2" s="2" t="s">
        <v>1</v>
      </c>
      <c r="B2" s="2" t="s">
        <v>2</v>
      </c>
      <c r="C2" s="2" t="s">
        <v>3</v>
      </c>
      <c r="D2" s="2" t="s">
        <v>4</v>
      </c>
      <c r="E2" s="2" t="s">
        <v>5</v>
      </c>
      <c r="F2" s="2" t="s">
        <v>6</v>
      </c>
      <c r="G2" s="2" t="s">
        <v>7</v>
      </c>
      <c r="H2" s="2" t="s">
        <v>8</v>
      </c>
      <c r="I2" s="2" t="s">
        <v>9</v>
      </c>
      <c r="J2" s="2" t="s">
        <v>10</v>
      </c>
      <c r="K2" s="3"/>
      <c r="L2" s="3"/>
      <c r="M2" s="3"/>
      <c r="N2" s="3"/>
      <c r="O2" s="3"/>
      <c r="P2" s="3"/>
      <c r="Q2" s="3"/>
      <c r="R2" s="3"/>
      <c r="S2" s="3"/>
      <c r="T2" s="3"/>
      <c r="U2" s="3"/>
      <c r="V2" s="3"/>
      <c r="W2" s="3"/>
      <c r="X2" s="3"/>
      <c r="Y2" s="3"/>
      <c r="Z2" s="3"/>
      <c r="AA2" s="3"/>
    </row>
    <row r="3">
      <c r="A3" s="4" t="s">
        <v>11</v>
      </c>
      <c r="B3" s="4" t="s">
        <v>12</v>
      </c>
      <c r="C3" s="5">
        <v>350000.0</v>
      </c>
      <c r="D3" s="6">
        <f t="shared" ref="D3:D4" si="1">E3/F3</f>
        <v>115.3846154</v>
      </c>
      <c r="E3" s="5">
        <v>300000.0</v>
      </c>
      <c r="F3" s="5">
        <v>2600.0</v>
      </c>
      <c r="G3" s="4" t="s">
        <v>13</v>
      </c>
      <c r="H3" s="7">
        <v>0.0</v>
      </c>
      <c r="I3" s="5">
        <v>0.0</v>
      </c>
      <c r="J3" s="4" t="s">
        <v>14</v>
      </c>
    </row>
    <row r="4">
      <c r="A4" s="4" t="s">
        <v>15</v>
      </c>
      <c r="B4" s="4" t="s">
        <v>16</v>
      </c>
      <c r="C4" s="5">
        <v>180000.0</v>
      </c>
      <c r="D4" s="8">
        <f t="shared" si="1"/>
        <v>60</v>
      </c>
      <c r="E4" s="5">
        <v>180000.0</v>
      </c>
      <c r="F4" s="5">
        <v>3000.0</v>
      </c>
      <c r="G4" s="4" t="s">
        <v>17</v>
      </c>
      <c r="H4" s="7">
        <v>2.0</v>
      </c>
      <c r="I4" s="5">
        <f>F4*2</f>
        <v>6000</v>
      </c>
      <c r="J4" s="9" t="s">
        <v>18</v>
      </c>
    </row>
    <row r="5">
      <c r="A5" s="4" t="s">
        <v>19</v>
      </c>
      <c r="B5" s="4" t="s">
        <v>16</v>
      </c>
      <c r="C5" s="5">
        <v>53000.0</v>
      </c>
      <c r="D5" s="4"/>
      <c r="E5" s="5">
        <v>25000.0</v>
      </c>
      <c r="F5" s="5">
        <v>1500.0</v>
      </c>
      <c r="G5" s="4" t="s">
        <v>13</v>
      </c>
      <c r="H5" s="7">
        <v>0.0</v>
      </c>
      <c r="I5" s="5">
        <v>0.0</v>
      </c>
      <c r="J5" s="9">
        <v>0.28</v>
      </c>
    </row>
    <row r="6">
      <c r="A6" s="4"/>
      <c r="B6" s="4"/>
      <c r="C6" s="5"/>
      <c r="D6" s="4"/>
      <c r="E6" s="5"/>
      <c r="F6" s="5"/>
      <c r="G6" s="4"/>
      <c r="H6" s="7"/>
      <c r="I6" s="5"/>
      <c r="J6" s="8"/>
    </row>
    <row r="11">
      <c r="A11" s="10" t="s">
        <v>20</v>
      </c>
      <c r="B11" s="11"/>
      <c r="C11" s="11"/>
      <c r="D11" s="11"/>
      <c r="E11" s="11"/>
      <c r="F11" s="11"/>
      <c r="G11" s="11"/>
      <c r="H11" s="11"/>
      <c r="I11" s="11"/>
      <c r="J11" s="12"/>
    </row>
    <row r="12">
      <c r="A12" s="13"/>
      <c r="B12" s="14"/>
      <c r="C12" s="14"/>
      <c r="D12" s="14"/>
      <c r="E12" s="14"/>
      <c r="F12" s="14"/>
      <c r="G12" s="14"/>
      <c r="H12" s="14"/>
      <c r="I12" s="14"/>
      <c r="J12" s="15"/>
    </row>
    <row r="27">
      <c r="J27" s="16"/>
    </row>
  </sheetData>
  <mergeCells count="2">
    <mergeCell ref="A1:J1"/>
    <mergeCell ref="A11:J12"/>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ht="27.75" customHeight="1">
      <c r="A1" s="17" t="s">
        <v>21</v>
      </c>
      <c r="B1" s="18"/>
      <c r="C1" s="18"/>
      <c r="D1" s="19"/>
    </row>
    <row r="2">
      <c r="A2" s="20" t="s">
        <v>22</v>
      </c>
      <c r="B2" s="20" t="s">
        <v>23</v>
      </c>
      <c r="C2" s="20" t="s">
        <v>24</v>
      </c>
      <c r="D2" s="20" t="s">
        <v>25</v>
      </c>
    </row>
    <row r="3">
      <c r="A3" s="21" t="s">
        <v>26</v>
      </c>
      <c r="B3" s="21" t="s">
        <v>27</v>
      </c>
      <c r="C3" s="22">
        <v>0.0</v>
      </c>
      <c r="D3" s="23">
        <v>0.277</v>
      </c>
    </row>
    <row r="4">
      <c r="A4" s="21" t="s">
        <v>28</v>
      </c>
      <c r="B4" s="21" t="s">
        <v>29</v>
      </c>
      <c r="C4" s="22">
        <v>730.0</v>
      </c>
      <c r="D4" s="23">
        <v>0.433</v>
      </c>
    </row>
    <row r="5">
      <c r="A5" s="21" t="s">
        <v>30</v>
      </c>
      <c r="B5" s="21" t="s">
        <v>31</v>
      </c>
      <c r="C5" s="22">
        <v>716.0</v>
      </c>
      <c r="D5" s="23">
        <v>0.772</v>
      </c>
    </row>
    <row r="8">
      <c r="A8" s="24" t="s">
        <v>32</v>
      </c>
    </row>
    <row r="9">
      <c r="A9" s="25" t="s">
        <v>33</v>
      </c>
      <c r="B9" s="26" t="s">
        <v>34</v>
      </c>
      <c r="C9" s="27"/>
      <c r="D9" s="27"/>
      <c r="E9" s="27"/>
      <c r="F9" s="27"/>
      <c r="G9" s="28"/>
    </row>
    <row r="10">
      <c r="B10" s="29"/>
      <c r="G10" s="30"/>
    </row>
    <row r="11">
      <c r="B11" s="29"/>
      <c r="G11" s="30"/>
    </row>
    <row r="12">
      <c r="B12" s="29"/>
      <c r="G12" s="30"/>
    </row>
    <row r="13">
      <c r="B13" s="31"/>
      <c r="C13" s="32"/>
      <c r="D13" s="32"/>
      <c r="E13" s="32"/>
      <c r="F13" s="32"/>
      <c r="G13" s="33"/>
    </row>
    <row r="15">
      <c r="A15" s="25" t="s">
        <v>35</v>
      </c>
      <c r="B15" s="26" t="s">
        <v>36</v>
      </c>
      <c r="C15" s="27"/>
      <c r="D15" s="27"/>
      <c r="E15" s="27"/>
      <c r="F15" s="27"/>
      <c r="G15" s="28"/>
    </row>
    <row r="16">
      <c r="B16" s="29"/>
      <c r="G16" s="30"/>
    </row>
    <row r="17">
      <c r="B17" s="29"/>
      <c r="G17" s="30"/>
    </row>
    <row r="18">
      <c r="B18" s="29"/>
      <c r="G18" s="30"/>
    </row>
    <row r="19">
      <c r="B19" s="31"/>
      <c r="C19" s="32"/>
      <c r="D19" s="32"/>
      <c r="E19" s="32"/>
      <c r="F19" s="32"/>
      <c r="G19" s="33"/>
    </row>
    <row r="21">
      <c r="A21" s="25" t="s">
        <v>37</v>
      </c>
      <c r="B21" s="26" t="s">
        <v>38</v>
      </c>
      <c r="C21" s="27"/>
      <c r="D21" s="27"/>
      <c r="E21" s="27"/>
      <c r="F21" s="27"/>
      <c r="G21" s="28"/>
    </row>
    <row r="22">
      <c r="B22" s="29"/>
      <c r="G22" s="30"/>
    </row>
    <row r="23">
      <c r="B23" s="29"/>
      <c r="G23" s="30"/>
    </row>
    <row r="24">
      <c r="B24" s="29"/>
      <c r="G24" s="30"/>
    </row>
    <row r="25">
      <c r="B25" s="31"/>
      <c r="C25" s="32"/>
      <c r="D25" s="32"/>
      <c r="E25" s="32"/>
      <c r="F25" s="32"/>
      <c r="G25" s="33"/>
    </row>
    <row r="27">
      <c r="A27" s="34" t="s">
        <v>39</v>
      </c>
    </row>
    <row r="28">
      <c r="A28" s="25" t="s">
        <v>40</v>
      </c>
      <c r="B28" s="35" t="s">
        <v>41</v>
      </c>
      <c r="C28" s="18"/>
      <c r="D28" s="18"/>
      <c r="E28" s="18"/>
      <c r="F28" s="18"/>
      <c r="G28" s="19"/>
    </row>
    <row r="29">
      <c r="A29" s="36"/>
    </row>
    <row r="30">
      <c r="A30" s="25" t="s">
        <v>42</v>
      </c>
      <c r="B30" s="37" t="s">
        <v>43</v>
      </c>
      <c r="C30" s="18"/>
      <c r="D30" s="18"/>
      <c r="E30" s="18"/>
      <c r="F30" s="18"/>
      <c r="G30" s="19"/>
    </row>
    <row r="31">
      <c r="A31" s="36"/>
    </row>
    <row r="32">
      <c r="A32" s="25" t="s">
        <v>44</v>
      </c>
      <c r="B32" s="37" t="s">
        <v>45</v>
      </c>
      <c r="C32" s="18"/>
      <c r="D32" s="18"/>
      <c r="E32" s="18"/>
      <c r="F32" s="18"/>
      <c r="G32" s="19"/>
    </row>
    <row r="33">
      <c r="A33" s="38"/>
      <c r="B33" s="39"/>
    </row>
    <row r="34">
      <c r="A34" s="25" t="s">
        <v>46</v>
      </c>
      <c r="B34" s="37" t="s">
        <v>47</v>
      </c>
      <c r="C34" s="18"/>
      <c r="D34" s="18"/>
      <c r="E34" s="18"/>
      <c r="F34" s="18"/>
      <c r="G34" s="19"/>
    </row>
    <row r="35">
      <c r="A35" s="36"/>
    </row>
    <row r="36">
      <c r="A36" s="25" t="s">
        <v>48</v>
      </c>
      <c r="B36" s="35" t="s">
        <v>49</v>
      </c>
      <c r="C36" s="18"/>
      <c r="D36" s="18"/>
      <c r="E36" s="18"/>
      <c r="F36" s="18"/>
      <c r="G36" s="19"/>
    </row>
    <row r="37">
      <c r="A37" s="36"/>
    </row>
    <row r="38">
      <c r="A38" s="25" t="s">
        <v>50</v>
      </c>
      <c r="B38" s="35" t="s">
        <v>51</v>
      </c>
      <c r="C38" s="18"/>
      <c r="D38" s="18"/>
      <c r="E38" s="18"/>
      <c r="F38" s="18"/>
      <c r="G38" s="19"/>
    </row>
    <row r="39">
      <c r="A39" s="36"/>
    </row>
    <row r="40">
      <c r="A40" s="40" t="s">
        <v>52</v>
      </c>
      <c r="B40" s="37" t="s">
        <v>53</v>
      </c>
      <c r="C40" s="18"/>
      <c r="D40" s="18"/>
      <c r="E40" s="18"/>
      <c r="F40" s="18"/>
      <c r="G40" s="19"/>
    </row>
  </sheetData>
  <mergeCells count="16">
    <mergeCell ref="A1:D1"/>
    <mergeCell ref="A8:G8"/>
    <mergeCell ref="A9:A13"/>
    <mergeCell ref="B9:G13"/>
    <mergeCell ref="A15:A19"/>
    <mergeCell ref="B15:G19"/>
    <mergeCell ref="A21:A25"/>
    <mergeCell ref="B38:G38"/>
    <mergeCell ref="B40:G40"/>
    <mergeCell ref="B21:G25"/>
    <mergeCell ref="A27:G27"/>
    <mergeCell ref="B28:G28"/>
    <mergeCell ref="B30:G30"/>
    <mergeCell ref="B32:G32"/>
    <mergeCell ref="B34:G34"/>
    <mergeCell ref="B36:G36"/>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5.63"/>
    <col customWidth="1" min="3" max="3" width="15.75"/>
    <col customWidth="1" min="4" max="4" width="22.13"/>
    <col customWidth="1" min="5" max="5" width="30.38"/>
    <col customWidth="1" min="6" max="6" width="17.25"/>
  </cols>
  <sheetData>
    <row r="1">
      <c r="A1" s="41"/>
    </row>
    <row r="2">
      <c r="A2" s="42" t="s">
        <v>54</v>
      </c>
    </row>
    <row r="3">
      <c r="A3" s="43" t="s">
        <v>55</v>
      </c>
    </row>
    <row r="6">
      <c r="A6" s="44" t="s">
        <v>56</v>
      </c>
      <c r="B6" s="45"/>
      <c r="C6" s="45"/>
      <c r="D6" s="46">
        <v>10000.0</v>
      </c>
    </row>
    <row r="7">
      <c r="A7" s="39" t="s">
        <v>57</v>
      </c>
    </row>
    <row r="8">
      <c r="A8" s="47" t="s">
        <v>58</v>
      </c>
      <c r="B8" s="48"/>
      <c r="C8" s="48"/>
      <c r="D8" s="49">
        <f>D6-C20</f>
        <v>2900</v>
      </c>
    </row>
    <row r="9">
      <c r="A9" s="39" t="s">
        <v>59</v>
      </c>
    </row>
    <row r="11">
      <c r="A11" s="50" t="s">
        <v>60</v>
      </c>
      <c r="B11" s="50" t="s">
        <v>5</v>
      </c>
      <c r="E11" s="50" t="s">
        <v>61</v>
      </c>
    </row>
    <row r="14" ht="29.25" customHeight="1">
      <c r="A14" s="51" t="s">
        <v>62</v>
      </c>
      <c r="B14" s="51" t="s">
        <v>63</v>
      </c>
      <c r="C14" s="52" t="s">
        <v>6</v>
      </c>
      <c r="D14" s="53" t="s">
        <v>64</v>
      </c>
      <c r="E14" s="53" t="s">
        <v>65</v>
      </c>
      <c r="F14" s="54" t="s">
        <v>66</v>
      </c>
    </row>
    <row r="15">
      <c r="A15" s="55" t="s">
        <v>19</v>
      </c>
      <c r="B15" s="56">
        <f>IFERROR((VLOOKUP(A15,'Mis deudas al excel '!A:E,5,0)),0)</f>
        <v>25000</v>
      </c>
      <c r="C15" s="56">
        <f>IFERROR((VLOOKUP(A15,'Mis deudas al excel '!A:F,6,0)),0)</f>
        <v>1500</v>
      </c>
      <c r="D15" s="57">
        <f>C15+(D6-C20)</f>
        <v>4400</v>
      </c>
      <c r="E15" s="58">
        <f t="shared" ref="E15:E17" si="1">B15/C15</f>
        <v>16.66666667</v>
      </c>
      <c r="F15" s="59">
        <f>B15/D15</f>
        <v>5.681818182</v>
      </c>
    </row>
    <row r="16">
      <c r="A16" s="55" t="s">
        <v>11</v>
      </c>
      <c r="B16" s="56">
        <f>IFERROR((VLOOKUP(A16,'Mis deudas al excel '!A:E,5,0)),0)</f>
        <v>300000</v>
      </c>
      <c r="C16" s="56">
        <f>IFERROR((VLOOKUP(A16,'Mis deudas al excel '!A:F,6,0)),0)</f>
        <v>2600</v>
      </c>
      <c r="D16" s="57">
        <f>C16+(D6-C20+C15)</f>
        <v>7000</v>
      </c>
      <c r="E16" s="58">
        <f t="shared" si="1"/>
        <v>115.3846154</v>
      </c>
      <c r="F16" s="59">
        <f>(B16/D16)+F15</f>
        <v>48.53896104</v>
      </c>
    </row>
    <row r="17">
      <c r="A17" s="55" t="s">
        <v>15</v>
      </c>
      <c r="B17" s="56">
        <f>IFERROR((VLOOKUP(A17,'Mis deudas al excel '!A:E,5,0)),0)</f>
        <v>180000</v>
      </c>
      <c r="C17" s="56">
        <f>IFERROR((VLOOKUP(A17,'Mis deudas al excel '!A:F,6,0)),0)</f>
        <v>3000</v>
      </c>
      <c r="D17" s="57">
        <f>C17+(D6-C20+C15+C16)</f>
        <v>10000</v>
      </c>
      <c r="E17" s="58">
        <f t="shared" si="1"/>
        <v>60</v>
      </c>
      <c r="F17" s="59">
        <f>E17-(E17-(F15+F16))</f>
        <v>54.22077922</v>
      </c>
    </row>
    <row r="18">
      <c r="A18" s="55"/>
      <c r="B18" s="56">
        <f>IFERROR((VLOOKUP(A18,'Mis deudas al excel '!A:E,5,0)),0)</f>
        <v>0</v>
      </c>
      <c r="C18" s="56">
        <f>IFERROR((VLOOKUP(A18,'Mis deudas al excel '!A:F,6,0)),0)</f>
        <v>0</v>
      </c>
      <c r="D18" s="57">
        <f>C18+(D6-C20+C15+C16+C17)</f>
        <v>10000</v>
      </c>
      <c r="E18" s="58">
        <f t="shared" ref="E18:E19" si="2">IFERROR((B18/C18),0)</f>
        <v>0</v>
      </c>
      <c r="F18" s="59">
        <f>(B18/D18)+F17+F16+F15</f>
        <v>108.4415584</v>
      </c>
    </row>
    <row r="19">
      <c r="A19" s="60"/>
      <c r="B19" s="56">
        <f>IFERROR((VLOOKUP(A19,'Mis deudas al excel '!A:E,5,0)),0)</f>
        <v>0</v>
      </c>
      <c r="C19" s="56">
        <f>IFERROR((VLOOKUP(A19,'Mis deudas al excel '!A:F,6,0)),0)</f>
        <v>0</v>
      </c>
      <c r="D19" s="57">
        <f>C19+(D6-C20+C15+C142+C16+C17+C18)</f>
        <v>10000</v>
      </c>
      <c r="E19" s="58">
        <f t="shared" si="2"/>
        <v>0</v>
      </c>
      <c r="F19" s="59">
        <f>(B19/D19)+F18+F17+F16+F15</f>
        <v>216.8831169</v>
      </c>
    </row>
    <row r="20">
      <c r="A20" s="61" t="s">
        <v>67</v>
      </c>
      <c r="B20" s="62"/>
      <c r="C20" s="63">
        <f>SUM(C15:C19)</f>
        <v>7100</v>
      </c>
      <c r="D20" s="64"/>
      <c r="E20" s="64"/>
      <c r="F20" s="65"/>
    </row>
    <row r="21">
      <c r="A21" s="66"/>
      <c r="B21" s="66"/>
      <c r="C21" s="66"/>
      <c r="D21" s="66"/>
      <c r="E21" s="66"/>
    </row>
    <row r="22">
      <c r="C22" s="39" t="s">
        <v>68</v>
      </c>
    </row>
    <row r="24">
      <c r="C24" s="67" t="s">
        <v>69</v>
      </c>
    </row>
  </sheetData>
  <mergeCells count="5">
    <mergeCell ref="A3:H4"/>
    <mergeCell ref="A11:A13"/>
    <mergeCell ref="B11:B13"/>
    <mergeCell ref="E11:F13"/>
    <mergeCell ref="C24:E27"/>
  </mergeCells>
  <dataValidations>
    <dataValidation type="list" allowBlank="1" sqref="A15:A19">
      <formula1>MisDeudas</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7.63"/>
    <col customWidth="1" min="4" max="4" width="19.5"/>
    <col customWidth="1" min="5" max="5" width="21.88"/>
    <col customWidth="1" min="6" max="6" width="16.25"/>
    <col customWidth="1" min="7" max="7" width="17.25"/>
  </cols>
  <sheetData>
    <row r="2">
      <c r="A2" s="68" t="s">
        <v>70</v>
      </c>
    </row>
    <row r="6">
      <c r="A6" s="69" t="s">
        <v>56</v>
      </c>
      <c r="B6" s="70"/>
      <c r="C6" s="70"/>
      <c r="D6" s="71">
        <v>10000.0</v>
      </c>
    </row>
    <row r="7">
      <c r="A7" s="39" t="s">
        <v>57</v>
      </c>
    </row>
    <row r="9">
      <c r="A9" s="72" t="s">
        <v>58</v>
      </c>
      <c r="B9" s="73"/>
      <c r="C9" s="73"/>
      <c r="D9" s="74">
        <f>D6-D22</f>
        <v>2900</v>
      </c>
    </row>
    <row r="10">
      <c r="A10" s="39" t="s">
        <v>59</v>
      </c>
    </row>
    <row r="12">
      <c r="A12" s="43" t="s">
        <v>71</v>
      </c>
    </row>
    <row r="16" ht="30.75" customHeight="1">
      <c r="A16" s="75" t="s">
        <v>62</v>
      </c>
      <c r="B16" s="76" t="s">
        <v>72</v>
      </c>
      <c r="C16" s="75" t="s">
        <v>63</v>
      </c>
      <c r="D16" s="76" t="s">
        <v>6</v>
      </c>
      <c r="E16" s="75" t="s">
        <v>73</v>
      </c>
      <c r="F16" s="77" t="s">
        <v>65</v>
      </c>
      <c r="G16" s="77" t="s">
        <v>66</v>
      </c>
    </row>
    <row r="17">
      <c r="A17" s="78" t="s">
        <v>19</v>
      </c>
      <c r="B17" s="79">
        <f>VLOOKUP(A17,'Mis deudas al excel '!A:J,10,0)</f>
        <v>0.28</v>
      </c>
      <c r="C17" s="80">
        <f>VLOOKUP(A17,'Mis deudas al excel '!A:J,5,0)</f>
        <v>25000</v>
      </c>
      <c r="D17" s="56">
        <f>VLOOKUP(A17,'Mis deudas al excel '!A:J,6,0)</f>
        <v>1500</v>
      </c>
      <c r="E17" s="57">
        <f>D17+(D6-D22)</f>
        <v>4400</v>
      </c>
      <c r="F17" s="58">
        <f>C17/D17</f>
        <v>16.66666667</v>
      </c>
      <c r="G17" s="58">
        <f>C17/E17</f>
        <v>5.681818182</v>
      </c>
    </row>
    <row r="18">
      <c r="A18" s="78" t="s">
        <v>15</v>
      </c>
      <c r="B18" s="81" t="str">
        <f>VLOOKUP(A18,'Mis deudas al excel '!A:J,10,0)</f>
        <v>8.3%</v>
      </c>
      <c r="C18" s="80">
        <f>VLOOKUP(A18,'Mis deudas al excel '!A:J,5,0)</f>
        <v>180000</v>
      </c>
      <c r="D18" s="56">
        <f>VLOOKUP(A18,'Mis deudas al excel '!A:J,6,0)</f>
        <v>3000</v>
      </c>
      <c r="E18" s="56">
        <v>2500.0</v>
      </c>
      <c r="F18" s="64"/>
      <c r="G18" s="64"/>
    </row>
    <row r="19">
      <c r="A19" s="78" t="s">
        <v>11</v>
      </c>
      <c r="B19" s="81" t="str">
        <f>VLOOKUP(A19,'Mis deudas al excel '!A:J,10,0)</f>
        <v>5.2%</v>
      </c>
      <c r="C19" s="80">
        <f>VLOOKUP(A19,'Mis deudas al excel '!A:J,5,0)</f>
        <v>300000</v>
      </c>
      <c r="D19" s="56">
        <f>VLOOKUP(A19,'Mis deudas al excel '!A:J,6,0)</f>
        <v>2600</v>
      </c>
      <c r="E19" s="56">
        <v>830.0</v>
      </c>
      <c r="F19" s="64"/>
      <c r="G19" s="64"/>
    </row>
    <row r="20">
      <c r="A20" s="78"/>
      <c r="B20" s="64"/>
      <c r="C20" s="64"/>
      <c r="D20" s="64"/>
      <c r="E20" s="64"/>
      <c r="F20" s="64"/>
      <c r="G20" s="64"/>
    </row>
    <row r="21">
      <c r="A21" s="82"/>
      <c r="B21" s="64"/>
      <c r="C21" s="64"/>
      <c r="D21" s="64"/>
      <c r="E21" s="64"/>
      <c r="F21" s="64"/>
      <c r="G21" s="64"/>
    </row>
    <row r="22">
      <c r="A22" s="75" t="s">
        <v>67</v>
      </c>
      <c r="B22" s="75"/>
      <c r="C22" s="75"/>
      <c r="D22" s="83">
        <f>SUM(D17:D19)</f>
        <v>7100</v>
      </c>
      <c r="E22" s="64"/>
      <c r="F22" s="64"/>
      <c r="G22" s="64"/>
    </row>
    <row r="24">
      <c r="E24" s="39" t="s">
        <v>74</v>
      </c>
    </row>
  </sheetData>
  <mergeCells count="2">
    <mergeCell ref="A2:H4"/>
    <mergeCell ref="A12:A15"/>
  </mergeCells>
  <dataValidations>
    <dataValidation type="list" allowBlank="1" sqref="A17:A21">
      <formula1>MisDeudas</formula1>
    </dataValidation>
  </dataValidations>
  <drawing r:id="rId1"/>
</worksheet>
</file>