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cumentos VGA\PRACTICA PYME\Banregio\Material\"/>
    </mc:Choice>
  </mc:AlternateContent>
  <xr:revisionPtr revIDLastSave="0" documentId="13_ncr:1_{06FD1D9D-652C-4123-BC6C-355B48BE69AB}" xr6:coauthVersionLast="47" xr6:coauthVersionMax="47" xr10:uidLastSave="{00000000-0000-0000-0000-000000000000}"/>
  <bookViews>
    <workbookView xWindow="23880" yWindow="1800" windowWidth="20640" windowHeight="11040" tabRatio="500" xr2:uid="{00000000-000D-0000-FFFF-FFFF00000000}"/>
  </bookViews>
  <sheets>
    <sheet name="Resumen Mitad de Año" sheetId="1" r:id="rId1"/>
    <sheet name="Detalle por Mes" sheetId="2" r:id="rId2"/>
    <sheet name="Meta y Plan de Cierre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E4" i="3" s="1"/>
  <c r="C4" i="3"/>
  <c r="E15" i="2"/>
  <c r="D15" i="2"/>
  <c r="C15" i="2"/>
  <c r="B15" i="2"/>
  <c r="H14" i="2"/>
  <c r="F14" i="2"/>
  <c r="G14" i="2" s="1"/>
  <c r="H13" i="2"/>
  <c r="F13" i="2"/>
  <c r="G13" i="2" s="1"/>
  <c r="H12" i="2"/>
  <c r="F12" i="2"/>
  <c r="G12" i="2" s="1"/>
  <c r="H11" i="2"/>
  <c r="F11" i="2"/>
  <c r="G11" i="2" s="1"/>
  <c r="H10" i="2"/>
  <c r="F10" i="2"/>
  <c r="G10" i="2" s="1"/>
  <c r="H9" i="2"/>
  <c r="F9" i="2"/>
  <c r="G9" i="2" s="1"/>
  <c r="F8" i="2"/>
  <c r="F7" i="2"/>
  <c r="F6" i="2"/>
  <c r="H5" i="2"/>
  <c r="F5" i="2"/>
  <c r="G5" i="2" s="1"/>
  <c r="F4" i="2"/>
  <c r="F3" i="2"/>
  <c r="D47" i="1"/>
  <c r="B46" i="1"/>
  <c r="D46" i="1" s="1"/>
  <c r="B40" i="1"/>
  <c r="B39" i="1"/>
  <c r="B36" i="1"/>
  <c r="B38" i="1" s="1"/>
  <c r="C28" i="1"/>
  <c r="B28" i="1"/>
  <c r="E27" i="1"/>
  <c r="D27" i="1"/>
  <c r="E26" i="1"/>
  <c r="E28" i="1" s="1"/>
  <c r="B32" i="1" s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C12" i="1"/>
  <c r="B12" i="1"/>
  <c r="E11" i="1"/>
  <c r="F11" i="1" s="1"/>
  <c r="D11" i="1"/>
  <c r="G11" i="1" s="1"/>
  <c r="E10" i="1"/>
  <c r="F10" i="1" s="1"/>
  <c r="D10" i="1"/>
  <c r="G10" i="1" s="1"/>
  <c r="E9" i="1"/>
  <c r="F9" i="1" s="1"/>
  <c r="D9" i="1"/>
  <c r="G9" i="1" s="1"/>
  <c r="E8" i="1"/>
  <c r="F8" i="1" s="1"/>
  <c r="D8" i="1"/>
  <c r="G8" i="1" s="1"/>
  <c r="E7" i="1"/>
  <c r="D7" i="1"/>
  <c r="C5" i="3" l="1"/>
  <c r="F4" i="3"/>
  <c r="D5" i="3"/>
  <c r="E5" i="3" s="1"/>
  <c r="G8" i="2"/>
  <c r="H8" i="2"/>
  <c r="H7" i="2"/>
  <c r="G7" i="2"/>
  <c r="G6" i="2"/>
  <c r="H6" i="2"/>
  <c r="H4" i="2"/>
  <c r="G4" i="2"/>
  <c r="F15" i="2"/>
  <c r="H3" i="2"/>
  <c r="G3" i="2"/>
  <c r="G27" i="1"/>
  <c r="F27" i="1"/>
  <c r="D28" i="1"/>
  <c r="G26" i="1"/>
  <c r="F26" i="1"/>
  <c r="G25" i="1"/>
  <c r="F25" i="1"/>
  <c r="F24" i="1"/>
  <c r="G24" i="1"/>
  <c r="F23" i="1"/>
  <c r="G23" i="1"/>
  <c r="F22" i="1"/>
  <c r="G22" i="1"/>
  <c r="F21" i="1"/>
  <c r="G21" i="1"/>
  <c r="F20" i="1"/>
  <c r="G20" i="1"/>
  <c r="F19" i="1"/>
  <c r="G19" i="1"/>
  <c r="F18" i="1"/>
  <c r="G18" i="1"/>
  <c r="F17" i="1"/>
  <c r="G17" i="1"/>
  <c r="F16" i="1"/>
  <c r="G16" i="1"/>
  <c r="F7" i="1"/>
  <c r="E12" i="1"/>
  <c r="G7" i="1"/>
  <c r="D12" i="1"/>
  <c r="D6" i="3" l="1"/>
  <c r="E6" i="3" s="1"/>
  <c r="F5" i="3"/>
  <c r="C6" i="3"/>
  <c r="G28" i="1"/>
  <c r="F28" i="1"/>
  <c r="F12" i="1"/>
  <c r="B45" i="1"/>
  <c r="D45" i="1" s="1"/>
  <c r="B31" i="1"/>
  <c r="B33" i="1"/>
  <c r="G12" i="1"/>
  <c r="B44" i="1"/>
  <c r="D44" i="1" s="1"/>
  <c r="H15" i="2"/>
  <c r="G15" i="2"/>
  <c r="C7" i="3" l="1"/>
  <c r="F6" i="3"/>
  <c r="D7" i="3"/>
  <c r="E7" i="3" l="1"/>
  <c r="C8" i="3" l="1"/>
  <c r="D8" i="3"/>
  <c r="E8" i="3" s="1"/>
  <c r="F7" i="3"/>
  <c r="F8" i="3" l="1"/>
  <c r="D9" i="3"/>
  <c r="C9" i="3"/>
  <c r="E9" i="3" l="1"/>
  <c r="F9" i="3" s="1"/>
</calcChain>
</file>

<file path=xl/sharedStrings.xml><?xml version="1.0" encoding="utf-8"?>
<sst xmlns="http://schemas.openxmlformats.org/spreadsheetml/2006/main" count="122" uniqueCount="104">
  <si>
    <t>MEDICIÓN DE MITAD DE AÑO · PLAN FINANCIERO PERSONAL</t>
  </si>
  <si>
    <t>Meta anual: No contratar deudas y generar ahorro de $100,000 para emergencias al 31 de diciembre</t>
  </si>
  <si>
    <t xml:space="preserve">  INGRESOS</t>
  </si>
  <si>
    <t>Concepto</t>
  </si>
  <si>
    <t>Previsto Mensual</t>
  </si>
  <si>
    <t>Real Mensual Prom.</t>
  </si>
  <si>
    <t>Previsto Acum. (6M)</t>
  </si>
  <si>
    <t>Real Acum. (6M)</t>
  </si>
  <si>
    <t>Diferencia ($)</t>
  </si>
  <si>
    <t>% Cumplimiento</t>
  </si>
  <si>
    <t>Ingreso Adrián</t>
  </si>
  <si>
    <t>Vales de despensa</t>
  </si>
  <si>
    <t>Ingresos Adriana</t>
  </si>
  <si>
    <t>Ingresos renta</t>
  </si>
  <si>
    <t>Inversiones/traspasos</t>
  </si>
  <si>
    <t>TOTAL INGRESOS</t>
  </si>
  <si>
    <t xml:space="preserve">  GASTOS POR CATEGORÍA</t>
  </si>
  <si>
    <t>Alojamiento</t>
  </si>
  <si>
    <t>Transporte</t>
  </si>
  <si>
    <t>Seguro</t>
  </si>
  <si>
    <t>Comida</t>
  </si>
  <si>
    <t>Mascotas</t>
  </si>
  <si>
    <t>Cuidado personal</t>
  </si>
  <si>
    <t>Entretenimiento</t>
  </si>
  <si>
    <t>Préstamos</t>
  </si>
  <si>
    <t>Impuestos</t>
  </si>
  <si>
    <t>Ahorro e inversiones</t>
  </si>
  <si>
    <t>Honorarios</t>
  </si>
  <si>
    <t>Educación</t>
  </si>
  <si>
    <t>TOTAL GASTOS</t>
  </si>
  <si>
    <t xml:space="preserve">  SALDO, AHORRO Y META PRINCIPAL</t>
  </si>
  <si>
    <t>Ingresos reales acumulados (6M)</t>
  </si>
  <si>
    <t>Suma de lo que realmente entró en 6 meses</t>
  </si>
  <si>
    <t>Gastos reales acumulados (6M)</t>
  </si>
  <si>
    <t>Suma de lo que realmente salió en 6 meses</t>
  </si>
  <si>
    <t>Saldo real del período (Ing - Gasto)</t>
  </si>
  <si>
    <t>Lo que quedó disponible tras cubrir todos los gastos</t>
  </si>
  <si>
    <t>Meta anual de ahorro</t>
  </si>
  <si>
    <t>Ingresa aquí tu meta (actualmente $100,000 según plan)</t>
  </si>
  <si>
    <t>Meta esperada al 50% del año</t>
  </si>
  <si>
    <t>A mitad de año deberías tener el 50% de la meta acumulada</t>
  </si>
  <si>
    <t>Ahorro real acumulado (6M)</t>
  </si>
  <si>
    <t>⬅ Ingresa aquí cuánto llevas ahorrado/invertido realmente (celda editable)</t>
  </si>
  <si>
    <t>Brecha de ahorro (real vs. meta 50%)</t>
  </si>
  <si>
    <t>Positivo = vas adelantado · Negativo = hay que recuperar</t>
  </si>
  <si>
    <t>% de avance hacia la meta anual</t>
  </si>
  <si>
    <t>Porcentaje de la meta de $100,000 que ya tienes cubierto</t>
  </si>
  <si>
    <t>Ahorro mensual necesario para cumplir meta</t>
  </si>
  <si>
    <t>Monto que debes ahorrar cada mes de julio a diciembre para llegar a la meta</t>
  </si>
  <si>
    <t xml:space="preserve">  SEMÁFORO DE DIAGNÓSTICO</t>
  </si>
  <si>
    <t>Indicador</t>
  </si>
  <si>
    <t>Valor actual</t>
  </si>
  <si>
    <t>Semáforo</t>
  </si>
  <si>
    <t>Interpretación</t>
  </si>
  <si>
    <t>% cumplimiento de ingresos</t>
  </si>
  <si>
    <t>≥90% Verde · 75-89% Amarillo · &lt;75% Rojo</t>
  </si>
  <si>
    <t>% gastos vs. ingresos reales</t>
  </si>
  <si>
    <t>≤85% Verde · 85-100% Amarillo · &gt;100% Rojo (gastas más de lo que entra)</t>
  </si>
  <si>
    <t>% avance meta de ahorro</t>
  </si>
  <si>
    <t>≥50% Verde · 30-49% Amarillo · &lt;30% Rojo</t>
  </si>
  <si>
    <t>¿Hubo atrasos o nuevas deudas no planeadas?</t>
  </si>
  <si>
    <t>No</t>
  </si>
  <si>
    <t>Escribe "Sí" o "No" en la celda B de esta fila</t>
  </si>
  <si>
    <t>📌 Instrucciones: Celdas en AZUL son editables (ingresa tus datos reales). Celdas con fondo gris/verde/amarillo se calculan automáticamente.</t>
  </si>
  <si>
    <t>Codificación de colores: AZUL = dato que tú ingresas · NEGRO = fórmula automática · VERDE = fórmula desde otra hoja</t>
  </si>
  <si>
    <t>DETALLE DE GASTOS POR MES · COMPARATIVO</t>
  </si>
  <si>
    <t>Categoría</t>
  </si>
  <si>
    <t>Previsto Mens.</t>
  </si>
  <si>
    <t>Real Abril</t>
  </si>
  <si>
    <t>Real Mayo</t>
  </si>
  <si>
    <t>Real Junio</t>
  </si>
  <si>
    <t>Promedio Real</t>
  </si>
  <si>
    <t>Desviación $</t>
  </si>
  <si>
    <t>Desviación %</t>
  </si>
  <si>
    <t>Ahorro/Inversión</t>
  </si>
  <si>
    <t>TOTAL</t>
  </si>
  <si>
    <t>Datos de Abril, Mayo y Junio tomados del archivo original. Actualiza las celdas en azul cuando tengas datos de meses adicionales.</t>
  </si>
  <si>
    <t>PLAN DE CIERRE · JULIO A DICIEMBRE</t>
  </si>
  <si>
    <t xml:space="preserve">  Proyección de ahorro mensual para alcanzar meta de $100,000 (como en el plan original)</t>
  </si>
  <si>
    <t>Mes</t>
  </si>
  <si>
    <t>Aportación mensual</t>
  </si>
  <si>
    <t>Rendimiento estimado (4.53%)</t>
  </si>
  <si>
    <t>Acumulado inicio</t>
  </si>
  <si>
    <t>Acumulado + rendimiento</t>
  </si>
  <si>
    <t>% de meta</t>
  </si>
  <si>
    <t>Julio</t>
  </si>
  <si>
    <t>Agosto</t>
  </si>
  <si>
    <t>Septiembre</t>
  </si>
  <si>
    <t>Octubre</t>
  </si>
  <si>
    <t>Noviembre</t>
  </si>
  <si>
    <t>Diciembre</t>
  </si>
  <si>
    <t xml:space="preserve">  CHECKLIST DE CIERRE DE AÑO</t>
  </si>
  <si>
    <t>Acción</t>
  </si>
  <si>
    <t>Estado</t>
  </si>
  <si>
    <t>Revisar si la meta de $100,000 es alcanzable con ajustes realistas</t>
  </si>
  <si>
    <t>Presupuestar el aguinaldo y bonos desde ahora (no gastarlo antes de recibirlo)</t>
  </si>
  <si>
    <t>Aprovechar deducciones fiscales antes del 31 dic (médicos, colegiaturas, donativos, intereses hipotecarios)</t>
  </si>
  <si>
    <t>Hacer aportaciones voluntarias a Afore o seguro de gastos médicos</t>
  </si>
  <si>
    <t>Reducir gastos de mascotas no planeados (principal área de desviación)</t>
  </si>
  <si>
    <t>Establecer presupuesto fijo para comida y respetar el límite mensual</t>
  </si>
  <si>
    <t>Revisar y eliminar suscripciones o gastos hormiga</t>
  </si>
  <si>
    <t>Documentar lecciones aprendidas para el plan del siguiente año</t>
  </si>
  <si>
    <t>Un plan financiero no se gana ni se pierde en junio. Se ajusta. Lo importante: terminar el año con más claridad, mejores hábitos y un avance real hacia la meta.</t>
  </si>
  <si>
    <t>Definir al menos 1 meta financiera nueva para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</si>
</sst>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$#,##0.00"/>
    <numFmt numFmtId="165" formatCode="0.0%"/>
    <numFmt numFmtId="166" formatCode="0.00000%"/>
  </numFmts>
  <fonts count="17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1F4E79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b/>
      <sz val="10"/>
      <color rgb="FFFFFFFF"/>
      <name val="Arial"/>
      <charset val="1"/>
    </font>
    <font>
      <i/>
      <sz val="9"/>
      <color rgb="FF595959"/>
      <name val="Arial"/>
      <charset val="1"/>
    </font>
    <font>
      <b/>
      <sz val="10"/>
      <color rgb="FF0000FF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i/>
      <sz val="9"/>
      <color rgb="FF404040"/>
      <name val="Arial"/>
      <charset val="1"/>
    </font>
    <font>
      <b/>
      <sz val="13"/>
      <color rgb="FFFFFFFF"/>
      <name val="Arial"/>
      <charset val="1"/>
    </font>
    <font>
      <b/>
      <sz val="10"/>
      <color rgb="FF375623"/>
      <name val="Arial"/>
      <charset val="1"/>
    </font>
    <font>
      <b/>
      <i/>
      <sz val="10"/>
      <color rgb="FF375623"/>
      <name val="Arial"/>
      <charset val="1"/>
    </font>
    <font>
      <sz val="11"/>
      <color theme="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6E4F7"/>
        <bgColor rgb="FFD9D9D9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BF5E1"/>
      </patternFill>
    </fill>
    <fill>
      <patternFill patternType="solid">
        <fgColor rgb="FFFFFFFF"/>
        <bgColor rgb="FFF2F2F2"/>
      </patternFill>
    </fill>
    <fill>
      <patternFill patternType="solid">
        <fgColor rgb="FFC55A11"/>
        <bgColor rgb="FF993300"/>
      </patternFill>
    </fill>
    <fill>
      <patternFill patternType="solid">
        <fgColor rgb="FFFDEFD4"/>
        <bgColor rgb="FFFFF2CC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BF5E1"/>
      </patternFill>
    </fill>
    <fill>
      <patternFill patternType="solid">
        <fgColor rgb="FFFFF2CC"/>
        <bgColor rgb="FFFDEFD4"/>
      </patternFill>
    </fill>
    <fill>
      <patternFill patternType="solid">
        <fgColor rgb="FFD9D9D9"/>
        <bgColor rgb="FFD6E4F7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339966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72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164" fontId="6" fillId="6" borderId="1" xfId="0" applyNumberFormat="1" applyFon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/>
    </xf>
    <xf numFmtId="164" fontId="7" fillId="7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7" fillId="9" borderId="1" xfId="0" applyFont="1" applyFill="1" applyBorder="1"/>
    <xf numFmtId="0" fontId="5" fillId="11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10" fillId="12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/>
    <xf numFmtId="0" fontId="7" fillId="4" borderId="1" xfId="0" applyFont="1" applyFill="1" applyBorder="1"/>
    <xf numFmtId="0" fontId="4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/>
    <xf numFmtId="164" fontId="6" fillId="10" borderId="1" xfId="0" applyNumberFormat="1" applyFont="1" applyFill="1" applyBorder="1" applyAlignment="1">
      <alignment horizontal="right" vertical="center"/>
    </xf>
    <xf numFmtId="164" fontId="0" fillId="10" borderId="1" xfId="0" applyNumberFormat="1" applyFill="1" applyBorder="1" applyAlignment="1">
      <alignment horizontal="right" vertical="center"/>
    </xf>
    <xf numFmtId="165" fontId="0" fillId="10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/>
    </xf>
    <xf numFmtId="165" fontId="0" fillId="6" borderId="1" xfId="0" applyNumberFormat="1" applyFill="1" applyBorder="1" applyAlignment="1">
      <alignment horizontal="center" vertical="center"/>
    </xf>
    <xf numFmtId="0" fontId="10" fillId="6" borderId="1" xfId="0" applyFont="1" applyFill="1" applyBorder="1"/>
    <xf numFmtId="164" fontId="14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6" fontId="7" fillId="4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0" fillId="0" borderId="0" xfId="2" applyNumberFormat="1" applyFont="1"/>
    <xf numFmtId="0" fontId="13" fillId="9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4" borderId="2" xfId="0" applyFill="1" applyBorder="1"/>
    <xf numFmtId="0" fontId="0" fillId="0" borderId="2" xfId="0" applyBorder="1"/>
    <xf numFmtId="0" fontId="15" fillId="1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164" fontId="5" fillId="10" borderId="2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left" vertical="center" wrapText="1"/>
    </xf>
    <xf numFmtId="164" fontId="9" fillId="10" borderId="2" xfId="0" applyNumberFormat="1" applyFont="1" applyFill="1" applyBorder="1" applyAlignment="1">
      <alignment horizontal="right" vertical="center"/>
    </xf>
    <xf numFmtId="0" fontId="8" fillId="11" borderId="2" xfId="0" applyFont="1" applyFill="1" applyBorder="1" applyAlignment="1">
      <alignment horizontal="left" vertical="center"/>
    </xf>
    <xf numFmtId="164" fontId="5" fillId="11" borderId="2" xfId="0" applyNumberFormat="1" applyFont="1" applyFill="1" applyBorder="1" applyAlignment="1">
      <alignment horizontal="right" vertical="center"/>
    </xf>
    <xf numFmtId="164" fontId="6" fillId="6" borderId="2" xfId="0" applyNumberFormat="1" applyFont="1" applyFill="1" applyBorder="1" applyAlignment="1">
      <alignment horizontal="right" vertical="center"/>
    </xf>
    <xf numFmtId="164" fontId="10" fillId="12" borderId="2" xfId="0" applyNumberFormat="1" applyFont="1" applyFill="1" applyBorder="1" applyAlignment="1">
      <alignment horizontal="right" vertical="center"/>
    </xf>
    <xf numFmtId="165" fontId="10" fillId="10" borderId="2" xfId="0" applyNumberFormat="1" applyFont="1" applyFill="1" applyBorder="1" applyAlignment="1">
      <alignment horizontal="right" vertical="center"/>
    </xf>
    <xf numFmtId="164" fontId="10" fillId="11" borderId="2" xfId="0" applyNumberFormat="1" applyFont="1" applyFill="1" applyBorder="1" applyAlignment="1">
      <alignment horizontal="right" vertical="center"/>
    </xf>
    <xf numFmtId="0" fontId="3" fillId="13" borderId="0" xfId="0" applyFont="1" applyFill="1" applyAlignment="1">
      <alignment horizontal="left" vertical="center"/>
    </xf>
    <xf numFmtId="165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6">
    <dxf>
      <font>
        <b/>
        <sz val="10"/>
        <color rgb="FF9C0006"/>
        <name val="Arial"/>
        <charset val="1"/>
      </font>
      <fill>
        <patternFill>
          <bgColor rgb="FFFFCCCC"/>
        </patternFill>
      </fill>
    </dxf>
    <dxf>
      <font>
        <b/>
        <sz val="10"/>
        <color rgb="FF7D5A00"/>
        <name val="Arial"/>
        <charset val="1"/>
      </font>
      <fill>
        <patternFill>
          <bgColor rgb="FFFFF2CC"/>
        </patternFill>
      </fill>
    </dxf>
    <dxf>
      <font>
        <b/>
        <sz val="10"/>
        <color rgb="FF375623"/>
        <name val="Arial"/>
        <charset val="1"/>
      </font>
      <fill>
        <patternFill>
          <bgColor rgb="FFE2EFDA"/>
        </patternFill>
      </fill>
    </dxf>
    <dxf>
      <fill>
        <patternFill>
          <bgColor rgb="FFFFCCCC"/>
        </patternFill>
      </fill>
    </dxf>
    <dxf>
      <fill>
        <patternFill>
          <bgColor rgb="FFFFF2CC"/>
        </patternFill>
      </fill>
    </dxf>
    <dxf>
      <fill>
        <patternFill>
          <bgColor rgb="FFEBF5E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7D5A00"/>
      <rgbColor rgb="FF800080"/>
      <rgbColor rgb="FF008080"/>
      <rgbColor rgb="FFBFBFBF"/>
      <rgbColor rgb="FF808080"/>
      <rgbColor rgb="FF9999FF"/>
      <rgbColor rgb="FF993366"/>
      <rgbColor rgb="FFFFF2CC"/>
      <rgbColor rgb="FFEBF5E1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7"/>
      <rgbColor rgb="FFE2EFDA"/>
      <rgbColor rgb="FFFDEFD4"/>
      <rgbColor rgb="FFF2F2F2"/>
      <rgbColor rgb="FFFF99CC"/>
      <rgbColor rgb="FFCC99FF"/>
      <rgbColor rgb="FFFFCCCC"/>
      <rgbColor rgb="FF2E75B6"/>
      <rgbColor rgb="FF33CCCC"/>
      <rgbColor rgb="FF99CC00"/>
      <rgbColor rgb="FFFFCC00"/>
      <rgbColor rgb="FFFF9900"/>
      <rgbColor rgb="FFC55A11"/>
      <rgbColor rgb="FF595959"/>
      <rgbColor rgb="FF70AD47"/>
      <rgbColor rgb="FF003366"/>
      <rgbColor rgb="FF339966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showGridLines="0" tabSelected="1" topLeftCell="A37" zoomScale="85" zoomScaleNormal="85" workbookViewId="0">
      <selection activeCell="B48" sqref="B48"/>
    </sheetView>
  </sheetViews>
  <sheetFormatPr baseColWidth="10" defaultColWidth="8.7109375" defaultRowHeight="15" x14ac:dyDescent="0.25"/>
  <cols>
    <col min="1" max="1" width="32" customWidth="1"/>
    <col min="2" max="4" width="18" customWidth="1"/>
    <col min="5" max="6" width="16" customWidth="1"/>
    <col min="7" max="7" width="20" customWidth="1"/>
    <col min="9" max="10" width="10.5703125" bestFit="1" customWidth="1"/>
  </cols>
  <sheetData>
    <row r="1" spans="1:12" ht="13.5" customHeight="1" x14ac:dyDescent="0.25"/>
    <row r="2" spans="1:12" ht="37.5" customHeight="1" x14ac:dyDescent="0.25">
      <c r="A2" s="50" t="s">
        <v>0</v>
      </c>
      <c r="B2" s="50"/>
      <c r="C2" s="50"/>
      <c r="D2" s="50"/>
      <c r="E2" s="50"/>
      <c r="F2" s="50"/>
      <c r="G2" s="50"/>
    </row>
    <row r="3" spans="1:12" ht="13.5" customHeight="1" x14ac:dyDescent="0.25">
      <c r="A3" s="51" t="s">
        <v>1</v>
      </c>
      <c r="B3" s="51"/>
      <c r="C3" s="51"/>
      <c r="D3" s="51"/>
      <c r="E3" s="51"/>
      <c r="F3" s="51"/>
      <c r="G3" s="51"/>
    </row>
    <row r="4" spans="1:12" ht="7.5" customHeight="1" x14ac:dyDescent="0.25"/>
    <row r="5" spans="1:12" ht="21.75" customHeight="1" x14ac:dyDescent="0.25">
      <c r="A5" s="52" t="s">
        <v>2</v>
      </c>
      <c r="B5" s="52"/>
      <c r="C5" s="52"/>
      <c r="D5" s="52"/>
      <c r="E5" s="52"/>
      <c r="F5" s="52"/>
      <c r="G5" s="52"/>
    </row>
    <row r="6" spans="1:12" ht="27.75" customHeight="1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12" ht="18" customHeight="1" x14ac:dyDescent="0.25">
      <c r="A7" s="2" t="s">
        <v>10</v>
      </c>
      <c r="B7" s="3">
        <v>25261.74</v>
      </c>
      <c r="C7" s="3">
        <v>25831.51</v>
      </c>
      <c r="D7" s="4">
        <f t="shared" ref="D7:E11" si="0">B7*6</f>
        <v>151570.44</v>
      </c>
      <c r="E7" s="4">
        <f t="shared" si="0"/>
        <v>154989.06</v>
      </c>
      <c r="F7" s="5">
        <f t="shared" ref="F7:F12" si="1">E7-D7</f>
        <v>3418.6199999999953</v>
      </c>
      <c r="G7" s="6">
        <f t="shared" ref="G7:G12" si="2">IF(D7&lt;&gt;0,E7/D7,0)</f>
        <v>1.022554661713722</v>
      </c>
      <c r="J7" s="42"/>
      <c r="L7" s="43"/>
    </row>
    <row r="8" spans="1:12" ht="18" customHeight="1" x14ac:dyDescent="0.25">
      <c r="A8" s="2" t="s">
        <v>11</v>
      </c>
      <c r="B8" s="3">
        <v>2400</v>
      </c>
      <c r="C8" s="3">
        <v>3614.15</v>
      </c>
      <c r="D8" s="4">
        <f t="shared" si="0"/>
        <v>14400</v>
      </c>
      <c r="E8" s="4">
        <f t="shared" si="0"/>
        <v>21684.9</v>
      </c>
      <c r="F8" s="5">
        <f t="shared" si="1"/>
        <v>7284.9000000000015</v>
      </c>
      <c r="G8" s="6">
        <f t="shared" si="2"/>
        <v>1.5058958333333334</v>
      </c>
    </row>
    <row r="9" spans="1:12" ht="18" customHeight="1" x14ac:dyDescent="0.25">
      <c r="A9" s="2" t="s">
        <v>12</v>
      </c>
      <c r="B9" s="3">
        <v>19000</v>
      </c>
      <c r="C9" s="3">
        <v>36900</v>
      </c>
      <c r="D9" s="4">
        <f t="shared" si="0"/>
        <v>114000</v>
      </c>
      <c r="E9" s="4">
        <f t="shared" si="0"/>
        <v>221400</v>
      </c>
      <c r="F9" s="5">
        <f t="shared" si="1"/>
        <v>107400</v>
      </c>
      <c r="G9" s="6">
        <f t="shared" si="2"/>
        <v>1.9421052631578948</v>
      </c>
    </row>
    <row r="10" spans="1:12" ht="18" customHeight="1" x14ac:dyDescent="0.25">
      <c r="A10" s="2" t="s">
        <v>13</v>
      </c>
      <c r="B10" s="3">
        <v>11500</v>
      </c>
      <c r="C10" s="3">
        <v>11500</v>
      </c>
      <c r="D10" s="4">
        <f t="shared" si="0"/>
        <v>69000</v>
      </c>
      <c r="E10" s="4">
        <f t="shared" si="0"/>
        <v>69000</v>
      </c>
      <c r="F10" s="5">
        <f t="shared" si="1"/>
        <v>0</v>
      </c>
      <c r="G10" s="6">
        <f t="shared" si="2"/>
        <v>1</v>
      </c>
    </row>
    <row r="11" spans="1:12" ht="18" customHeight="1" x14ac:dyDescent="0.25">
      <c r="A11" s="2" t="s">
        <v>14</v>
      </c>
      <c r="B11" s="3">
        <v>0</v>
      </c>
      <c r="C11" s="3">
        <v>2036.09</v>
      </c>
      <c r="D11" s="4">
        <f t="shared" si="0"/>
        <v>0</v>
      </c>
      <c r="E11" s="4">
        <f t="shared" si="0"/>
        <v>12216.539999999999</v>
      </c>
      <c r="F11" s="5">
        <f t="shared" si="1"/>
        <v>12216.539999999999</v>
      </c>
      <c r="G11" s="6">
        <f t="shared" si="2"/>
        <v>0</v>
      </c>
    </row>
    <row r="12" spans="1:12" ht="21.75" customHeight="1" x14ac:dyDescent="0.25">
      <c r="A12" s="7" t="s">
        <v>15</v>
      </c>
      <c r="B12" s="8">
        <f>SUM(B7:B11)</f>
        <v>58161.740000000005</v>
      </c>
      <c r="C12" s="8">
        <f>SUM(C7:C11)</f>
        <v>79881.75</v>
      </c>
      <c r="D12" s="8">
        <f>SUM(D7:D11)</f>
        <v>348970.44</v>
      </c>
      <c r="E12" s="8">
        <f>SUM(E7:E11)</f>
        <v>479290.49999999994</v>
      </c>
      <c r="F12" s="8">
        <f t="shared" si="1"/>
        <v>130320.05999999994</v>
      </c>
      <c r="G12" s="41">
        <f t="shared" si="2"/>
        <v>1.3734415442178998</v>
      </c>
      <c r="I12" s="39"/>
      <c r="J12" s="40"/>
    </row>
    <row r="13" spans="1:12" ht="7.5" customHeight="1" x14ac:dyDescent="0.25"/>
    <row r="14" spans="1:12" ht="21.75" customHeight="1" x14ac:dyDescent="0.25">
      <c r="A14" s="53" t="s">
        <v>16</v>
      </c>
      <c r="B14" s="53"/>
      <c r="C14" s="53"/>
      <c r="D14" s="53"/>
      <c r="E14" s="53"/>
      <c r="F14" s="53"/>
      <c r="G14" s="53"/>
    </row>
    <row r="15" spans="1:12" ht="27.75" customHeight="1" x14ac:dyDescent="0.25">
      <c r="A15" s="10" t="s">
        <v>3</v>
      </c>
      <c r="B15" s="10" t="s">
        <v>4</v>
      </c>
      <c r="C15" s="10" t="s">
        <v>5</v>
      </c>
      <c r="D15" s="10" t="s">
        <v>6</v>
      </c>
      <c r="E15" s="10" t="s">
        <v>7</v>
      </c>
      <c r="F15" s="10" t="s">
        <v>8</v>
      </c>
      <c r="G15" s="10" t="s">
        <v>9</v>
      </c>
    </row>
    <row r="16" spans="1:12" ht="18" customHeight="1" x14ac:dyDescent="0.25">
      <c r="A16" s="2" t="s">
        <v>17</v>
      </c>
      <c r="B16" s="3">
        <v>20912.330000000002</v>
      </c>
      <c r="C16" s="3">
        <v>21694.99</v>
      </c>
      <c r="D16" s="11">
        <f t="shared" ref="D16:D27" si="3">B16*6</f>
        <v>125473.98000000001</v>
      </c>
      <c r="E16" s="11">
        <f t="shared" ref="E16:E27" si="4">C16*6</f>
        <v>130169.94</v>
      </c>
      <c r="F16" s="5">
        <f t="shared" ref="F16:F28" si="5">D16-E16</f>
        <v>-4695.9599999999919</v>
      </c>
      <c r="G16" s="6">
        <f t="shared" ref="G16:G28" si="6">IF(D16&lt;&gt;0,E16/D16,0)</f>
        <v>1.0374257674778466</v>
      </c>
    </row>
    <row r="17" spans="1:7" ht="18" customHeight="1" x14ac:dyDescent="0.25">
      <c r="A17" s="2" t="s">
        <v>18</v>
      </c>
      <c r="B17" s="3">
        <v>1933.33</v>
      </c>
      <c r="C17" s="3">
        <v>4533.97</v>
      </c>
      <c r="D17" s="11">
        <f t="shared" si="3"/>
        <v>11599.98</v>
      </c>
      <c r="E17" s="11">
        <f t="shared" si="4"/>
        <v>27203.82</v>
      </c>
      <c r="F17" s="5">
        <f t="shared" si="5"/>
        <v>-15603.84</v>
      </c>
      <c r="G17" s="6">
        <f t="shared" si="6"/>
        <v>2.3451609399326552</v>
      </c>
    </row>
    <row r="18" spans="1:7" ht="18" customHeight="1" x14ac:dyDescent="0.25">
      <c r="A18" s="2" t="s">
        <v>19</v>
      </c>
      <c r="B18" s="3">
        <v>0</v>
      </c>
      <c r="C18" s="3">
        <v>0</v>
      </c>
      <c r="D18" s="11">
        <f t="shared" si="3"/>
        <v>0</v>
      </c>
      <c r="E18" s="11">
        <f t="shared" si="4"/>
        <v>0</v>
      </c>
      <c r="F18" s="5">
        <f t="shared" si="5"/>
        <v>0</v>
      </c>
      <c r="G18" s="6">
        <f t="shared" si="6"/>
        <v>0</v>
      </c>
    </row>
    <row r="19" spans="1:7" ht="18" customHeight="1" x14ac:dyDescent="0.25">
      <c r="A19" s="2" t="s">
        <v>20</v>
      </c>
      <c r="B19" s="3">
        <v>15200</v>
      </c>
      <c r="C19" s="3">
        <v>28078.71</v>
      </c>
      <c r="D19" s="11">
        <f t="shared" si="3"/>
        <v>91200</v>
      </c>
      <c r="E19" s="11">
        <f t="shared" si="4"/>
        <v>168472.26</v>
      </c>
      <c r="F19" s="5">
        <f t="shared" si="5"/>
        <v>-77272.260000000009</v>
      </c>
      <c r="G19" s="6">
        <f t="shared" si="6"/>
        <v>1.847283552631579</v>
      </c>
    </row>
    <row r="20" spans="1:7" ht="18" customHeight="1" x14ac:dyDescent="0.25">
      <c r="A20" s="2" t="s">
        <v>21</v>
      </c>
      <c r="B20" s="3">
        <v>3000</v>
      </c>
      <c r="C20" s="3">
        <v>12660.84</v>
      </c>
      <c r="D20" s="11">
        <f t="shared" si="3"/>
        <v>18000</v>
      </c>
      <c r="E20" s="11">
        <f t="shared" si="4"/>
        <v>75965.040000000008</v>
      </c>
      <c r="F20" s="5">
        <f t="shared" si="5"/>
        <v>-57965.040000000008</v>
      </c>
      <c r="G20" s="6">
        <f t="shared" si="6"/>
        <v>4.2202800000000007</v>
      </c>
    </row>
    <row r="21" spans="1:7" ht="18" customHeight="1" x14ac:dyDescent="0.25">
      <c r="A21" s="2" t="s">
        <v>22</v>
      </c>
      <c r="B21" s="3">
        <v>3000</v>
      </c>
      <c r="C21" s="3">
        <v>3857.67</v>
      </c>
      <c r="D21" s="11">
        <f t="shared" si="3"/>
        <v>18000</v>
      </c>
      <c r="E21" s="11">
        <f t="shared" si="4"/>
        <v>23146.02</v>
      </c>
      <c r="F21" s="5">
        <f t="shared" si="5"/>
        <v>-5146.0200000000004</v>
      </c>
      <c r="G21" s="6">
        <f t="shared" si="6"/>
        <v>1.28589</v>
      </c>
    </row>
    <row r="22" spans="1:7" ht="18" customHeight="1" x14ac:dyDescent="0.25">
      <c r="A22" s="2" t="s">
        <v>23</v>
      </c>
      <c r="B22" s="3">
        <v>0</v>
      </c>
      <c r="C22" s="3">
        <v>2753.67</v>
      </c>
      <c r="D22" s="11">
        <f t="shared" si="3"/>
        <v>0</v>
      </c>
      <c r="E22" s="11">
        <f t="shared" si="4"/>
        <v>16522.02</v>
      </c>
      <c r="F22" s="5">
        <f t="shared" si="5"/>
        <v>-16522.02</v>
      </c>
      <c r="G22" s="6">
        <f t="shared" si="6"/>
        <v>0</v>
      </c>
    </row>
    <row r="23" spans="1:7" ht="18" customHeight="1" x14ac:dyDescent="0.25">
      <c r="A23" s="2" t="s">
        <v>24</v>
      </c>
      <c r="B23" s="3">
        <v>0</v>
      </c>
      <c r="C23" s="3">
        <v>0</v>
      </c>
      <c r="D23" s="11">
        <f t="shared" si="3"/>
        <v>0</v>
      </c>
      <c r="E23" s="11">
        <f t="shared" si="4"/>
        <v>0</v>
      </c>
      <c r="F23" s="5">
        <f t="shared" si="5"/>
        <v>0</v>
      </c>
      <c r="G23" s="6">
        <f t="shared" si="6"/>
        <v>0</v>
      </c>
    </row>
    <row r="24" spans="1:7" ht="18" customHeight="1" x14ac:dyDescent="0.25">
      <c r="A24" s="2" t="s">
        <v>25</v>
      </c>
      <c r="B24" s="3">
        <v>0</v>
      </c>
      <c r="C24" s="3">
        <v>2525</v>
      </c>
      <c r="D24" s="11">
        <f t="shared" si="3"/>
        <v>0</v>
      </c>
      <c r="E24" s="11">
        <f t="shared" si="4"/>
        <v>15150</v>
      </c>
      <c r="F24" s="5">
        <f t="shared" si="5"/>
        <v>-15150</v>
      </c>
      <c r="G24" s="6">
        <f t="shared" si="6"/>
        <v>0</v>
      </c>
    </row>
    <row r="25" spans="1:7" ht="18" customHeight="1" x14ac:dyDescent="0.25">
      <c r="A25" s="2" t="s">
        <v>26</v>
      </c>
      <c r="B25" s="3">
        <v>0</v>
      </c>
      <c r="C25" s="3">
        <v>0</v>
      </c>
      <c r="D25" s="11">
        <f t="shared" si="3"/>
        <v>0</v>
      </c>
      <c r="E25" s="11">
        <f t="shared" si="4"/>
        <v>0</v>
      </c>
      <c r="F25" s="5">
        <f t="shared" si="5"/>
        <v>0</v>
      </c>
      <c r="G25" s="6">
        <f t="shared" si="6"/>
        <v>0</v>
      </c>
    </row>
    <row r="26" spans="1:7" ht="18" customHeight="1" x14ac:dyDescent="0.25">
      <c r="A26" s="2" t="s">
        <v>27</v>
      </c>
      <c r="B26" s="3">
        <v>0</v>
      </c>
      <c r="C26" s="3">
        <v>0</v>
      </c>
      <c r="D26" s="11">
        <f t="shared" si="3"/>
        <v>0</v>
      </c>
      <c r="E26" s="11">
        <f t="shared" si="4"/>
        <v>0</v>
      </c>
      <c r="F26" s="5">
        <f t="shared" si="5"/>
        <v>0</v>
      </c>
      <c r="G26" s="6">
        <f t="shared" si="6"/>
        <v>0</v>
      </c>
    </row>
    <row r="27" spans="1:7" ht="18" customHeight="1" x14ac:dyDescent="0.25">
      <c r="A27" s="2" t="s">
        <v>28</v>
      </c>
      <c r="B27" s="3">
        <v>0</v>
      </c>
      <c r="C27" s="3">
        <v>5036.58</v>
      </c>
      <c r="D27" s="11">
        <f t="shared" si="3"/>
        <v>0</v>
      </c>
      <c r="E27" s="11">
        <f t="shared" si="4"/>
        <v>30219.48</v>
      </c>
      <c r="F27" s="5">
        <f t="shared" si="5"/>
        <v>-30219.48</v>
      </c>
      <c r="G27" s="6">
        <f t="shared" si="6"/>
        <v>0</v>
      </c>
    </row>
    <row r="28" spans="1:7" ht="21.75" customHeight="1" x14ac:dyDescent="0.25">
      <c r="A28" s="12" t="s">
        <v>29</v>
      </c>
      <c r="B28" s="13">
        <f>SUM(B16:B27)</f>
        <v>44045.66</v>
      </c>
      <c r="C28" s="13">
        <f>SUM(C16:C27)</f>
        <v>81141.429999999993</v>
      </c>
      <c r="D28" s="13">
        <f>SUM(D16:D27)</f>
        <v>264273.96000000002</v>
      </c>
      <c r="E28" s="13">
        <f>SUM(E16:E27)</f>
        <v>486848.58000000007</v>
      </c>
      <c r="F28" s="13">
        <f t="shared" si="5"/>
        <v>-222574.62000000005</v>
      </c>
      <c r="G28" s="14">
        <f t="shared" si="6"/>
        <v>1.8422116957720693</v>
      </c>
    </row>
    <row r="29" spans="1:7" ht="7.5" customHeight="1" x14ac:dyDescent="0.25"/>
    <row r="30" spans="1:7" ht="21.75" customHeight="1" x14ac:dyDescent="0.25">
      <c r="A30" s="54" t="s">
        <v>30</v>
      </c>
      <c r="B30" s="54"/>
      <c r="C30" s="54"/>
      <c r="D30" s="54"/>
      <c r="E30" s="54"/>
      <c r="F30" s="54"/>
      <c r="G30" s="54"/>
    </row>
    <row r="31" spans="1:7" ht="19.5" customHeight="1" x14ac:dyDescent="0.25">
      <c r="A31" s="15" t="s">
        <v>31</v>
      </c>
      <c r="B31" s="55">
        <f>E12</f>
        <v>479290.49999999994</v>
      </c>
      <c r="C31" s="55"/>
      <c r="D31" s="56" t="s">
        <v>32</v>
      </c>
      <c r="E31" s="56"/>
      <c r="F31" s="56"/>
      <c r="G31" s="56"/>
    </row>
    <row r="32" spans="1:7" ht="19.5" customHeight="1" x14ac:dyDescent="0.25">
      <c r="A32" s="15" t="s">
        <v>33</v>
      </c>
      <c r="B32" s="55">
        <f>E28</f>
        <v>486848.58000000007</v>
      </c>
      <c r="C32" s="55"/>
      <c r="D32" s="56" t="s">
        <v>34</v>
      </c>
      <c r="E32" s="56"/>
      <c r="F32" s="56"/>
      <c r="G32" s="56"/>
    </row>
    <row r="33" spans="1:7" ht="19.5" customHeight="1" x14ac:dyDescent="0.25">
      <c r="A33" s="15" t="s">
        <v>35</v>
      </c>
      <c r="B33" s="55">
        <f>E12-E28</f>
        <v>-7558.0800000001327</v>
      </c>
      <c r="C33" s="55"/>
      <c r="D33" s="56" t="s">
        <v>36</v>
      </c>
      <c r="E33" s="56"/>
      <c r="F33" s="56"/>
      <c r="G33" s="56"/>
    </row>
    <row r="34" spans="1:7" ht="7.5" customHeight="1" x14ac:dyDescent="0.25"/>
    <row r="35" spans="1:7" ht="19.5" customHeight="1" x14ac:dyDescent="0.25">
      <c r="A35" s="16" t="s">
        <v>37</v>
      </c>
      <c r="B35" s="57">
        <v>100000</v>
      </c>
      <c r="C35" s="57"/>
      <c r="D35" s="58" t="s">
        <v>38</v>
      </c>
      <c r="E35" s="58"/>
      <c r="F35" s="58"/>
      <c r="G35" s="58"/>
    </row>
    <row r="36" spans="1:7" ht="19.5" customHeight="1" x14ac:dyDescent="0.25">
      <c r="A36" s="17" t="s">
        <v>39</v>
      </c>
      <c r="B36" s="59">
        <f>B35*0.5</f>
        <v>50000</v>
      </c>
      <c r="C36" s="59"/>
      <c r="D36" s="56" t="s">
        <v>40</v>
      </c>
      <c r="E36" s="56"/>
      <c r="F36" s="56"/>
      <c r="G36" s="56"/>
    </row>
    <row r="37" spans="1:7" ht="19.5" customHeight="1" x14ac:dyDescent="0.25">
      <c r="A37" s="18" t="s">
        <v>41</v>
      </c>
      <c r="B37" s="60">
        <v>0</v>
      </c>
      <c r="C37" s="60"/>
      <c r="D37" s="56" t="s">
        <v>42</v>
      </c>
      <c r="E37" s="56"/>
      <c r="F37" s="56"/>
      <c r="G37" s="56"/>
    </row>
    <row r="38" spans="1:7" ht="19.5" customHeight="1" x14ac:dyDescent="0.25">
      <c r="A38" s="19" t="s">
        <v>43</v>
      </c>
      <c r="B38" s="61">
        <f>B37-B36</f>
        <v>-50000</v>
      </c>
      <c r="C38" s="61"/>
      <c r="D38" s="56" t="s">
        <v>44</v>
      </c>
      <c r="E38" s="56"/>
      <c r="F38" s="56"/>
      <c r="G38" s="56"/>
    </row>
    <row r="39" spans="1:7" ht="19.5" customHeight="1" x14ac:dyDescent="0.25">
      <c r="A39" s="20" t="s">
        <v>45</v>
      </c>
      <c r="B39" s="62">
        <f>IF(B35&lt;&gt;0,B37/B35,0)</f>
        <v>0</v>
      </c>
      <c r="C39" s="62"/>
      <c r="D39" s="56" t="s">
        <v>46</v>
      </c>
      <c r="E39" s="56"/>
      <c r="F39" s="56"/>
      <c r="G39" s="56"/>
    </row>
    <row r="40" spans="1:7" ht="19.5" customHeight="1" x14ac:dyDescent="0.25">
      <c r="A40" s="21" t="s">
        <v>47</v>
      </c>
      <c r="B40" s="63">
        <f>IF(B35-B37&gt;0,(B35-B37)/6,0)</f>
        <v>16666.666666666668</v>
      </c>
      <c r="C40" s="63"/>
      <c r="D40" s="56" t="s">
        <v>48</v>
      </c>
      <c r="E40" s="56"/>
      <c r="F40" s="56"/>
      <c r="G40" s="56"/>
    </row>
    <row r="41" spans="1:7" ht="7.5" customHeight="1" x14ac:dyDescent="0.25"/>
    <row r="42" spans="1:7" ht="21.75" customHeight="1" x14ac:dyDescent="0.25">
      <c r="A42" s="64" t="s">
        <v>49</v>
      </c>
      <c r="B42" s="64"/>
      <c r="C42" s="64"/>
      <c r="D42" s="64"/>
      <c r="E42" s="64"/>
      <c r="F42" s="64"/>
      <c r="G42" s="64"/>
    </row>
    <row r="43" spans="1:7" ht="19.5" customHeight="1" x14ac:dyDescent="0.25">
      <c r="A43" s="22" t="s">
        <v>50</v>
      </c>
      <c r="B43" s="22" t="s">
        <v>51</v>
      </c>
      <c r="C43" s="22"/>
      <c r="D43" s="22" t="s">
        <v>52</v>
      </c>
      <c r="E43" s="22"/>
      <c r="F43" s="22" t="s">
        <v>53</v>
      </c>
      <c r="G43" s="22"/>
    </row>
    <row r="44" spans="1:7" ht="21.75" customHeight="1" x14ac:dyDescent="0.25">
      <c r="A44" s="23" t="s">
        <v>54</v>
      </c>
      <c r="B44" s="65">
        <f>IF(D12&lt;&gt;0,E12/D12,0)</f>
        <v>1.3734415442178998</v>
      </c>
      <c r="C44" s="65"/>
      <c r="D44" s="66" t="str">
        <f>IF(B44&gt;=0.9,"✅ Verde – Vas bien",IF(B44&gt;=0.75,"⚠️ Amarillo – Ajusta","🔴 Rojo – Atención urgente"))</f>
        <v>✅ Verde – Vas bien</v>
      </c>
      <c r="E44" s="66"/>
      <c r="F44" s="56" t="s">
        <v>55</v>
      </c>
      <c r="G44" s="56"/>
    </row>
    <row r="45" spans="1:7" ht="21.75" customHeight="1" x14ac:dyDescent="0.25">
      <c r="A45" s="23" t="s">
        <v>56</v>
      </c>
      <c r="B45" s="65">
        <f>IF(E12&lt;&gt;0,E28/E12,0)</f>
        <v>1.0157693090098805</v>
      </c>
      <c r="C45" s="65"/>
      <c r="D45" s="66" t="str">
        <f>IF(B45&lt;=0.85,"✅ Verde – Vas bien",IF(B45&lt;=1,"⚠️ Amarillo – Ajusta","🔴 Rojo – Atención urgente"))</f>
        <v>🔴 Rojo – Atención urgente</v>
      </c>
      <c r="E45" s="66"/>
      <c r="F45" s="56" t="s">
        <v>57</v>
      </c>
      <c r="G45" s="56"/>
    </row>
    <row r="46" spans="1:7" ht="21.75" customHeight="1" x14ac:dyDescent="0.25">
      <c r="A46" s="23" t="s">
        <v>58</v>
      </c>
      <c r="B46" s="65">
        <f>IF(B35&lt;&gt;0,B37/B35,0)</f>
        <v>0</v>
      </c>
      <c r="C46" s="65"/>
      <c r="D46" s="66" t="str">
        <f>IF(B46&gt;=0.5,"✅ Verde – Vas bien",IF(B46&gt;=0.3,"⚠️ Amarillo – Ajusta","🔴 Rojo – Atención urgente"))</f>
        <v>🔴 Rojo – Atención urgente</v>
      </c>
      <c r="E46" s="66"/>
      <c r="F46" s="56" t="s">
        <v>59</v>
      </c>
      <c r="G46" s="56"/>
    </row>
    <row r="47" spans="1:7" ht="21.75" customHeight="1" x14ac:dyDescent="0.25">
      <c r="A47" s="23" t="s">
        <v>60</v>
      </c>
      <c r="B47" s="68" t="s">
        <v>61</v>
      </c>
      <c r="C47" s="68"/>
      <c r="D47" s="66" t="str">
        <f>IF(B47="No","✅ Verde – Sin deuda nueva","🔴 Rojo – Atención urgente")</f>
        <v>✅ Verde – Sin deuda nueva</v>
      </c>
      <c r="E47" s="66"/>
      <c r="F47" s="69" t="s">
        <v>62</v>
      </c>
      <c r="G47" s="69"/>
    </row>
    <row r="48" spans="1:7" ht="7.5" customHeight="1" x14ac:dyDescent="0.25"/>
    <row r="49" spans="1:7" ht="18" customHeight="1" x14ac:dyDescent="0.25">
      <c r="A49" s="67" t="s">
        <v>63</v>
      </c>
      <c r="B49" s="67"/>
      <c r="C49" s="67"/>
      <c r="D49" s="67"/>
      <c r="E49" s="67"/>
      <c r="F49" s="67"/>
      <c r="G49" s="67"/>
    </row>
    <row r="50" spans="1:7" ht="15.75" customHeight="1" x14ac:dyDescent="0.25">
      <c r="A50" s="67" t="s">
        <v>64</v>
      </c>
      <c r="B50" s="67"/>
      <c r="C50" s="67"/>
      <c r="D50" s="67"/>
      <c r="E50" s="67"/>
      <c r="F50" s="67"/>
      <c r="G50" s="67"/>
    </row>
  </sheetData>
  <mergeCells count="38">
    <mergeCell ref="A49:G49"/>
    <mergeCell ref="A50:G50"/>
    <mergeCell ref="B46:C46"/>
    <mergeCell ref="D46:E46"/>
    <mergeCell ref="F46:G46"/>
    <mergeCell ref="B47:C47"/>
    <mergeCell ref="D47:E47"/>
    <mergeCell ref="F47:G47"/>
    <mergeCell ref="A42:G42"/>
    <mergeCell ref="B44:C44"/>
    <mergeCell ref="D44:E44"/>
    <mergeCell ref="F44:G44"/>
    <mergeCell ref="B45:C45"/>
    <mergeCell ref="D45:E45"/>
    <mergeCell ref="F45:G45"/>
    <mergeCell ref="B38:C38"/>
    <mergeCell ref="D38:G38"/>
    <mergeCell ref="B39:C39"/>
    <mergeCell ref="D39:G39"/>
    <mergeCell ref="B40:C40"/>
    <mergeCell ref="D40:G40"/>
    <mergeCell ref="B35:C35"/>
    <mergeCell ref="D35:G35"/>
    <mergeCell ref="B36:C36"/>
    <mergeCell ref="D36:G36"/>
    <mergeCell ref="B37:C37"/>
    <mergeCell ref="D37:G37"/>
    <mergeCell ref="B31:C31"/>
    <mergeCell ref="D31:G31"/>
    <mergeCell ref="B32:C32"/>
    <mergeCell ref="D32:G32"/>
    <mergeCell ref="B33:C33"/>
    <mergeCell ref="D33:G33"/>
    <mergeCell ref="A2:G2"/>
    <mergeCell ref="A3:G3"/>
    <mergeCell ref="A5:G5"/>
    <mergeCell ref="A14:G14"/>
    <mergeCell ref="A30:G30"/>
  </mergeCells>
  <conditionalFormatting sqref="A44:G47">
    <cfRule type="expression" dxfId="5" priority="5">
      <formula>ISNUMBER(SEARCH("Verde",D44))</formula>
    </cfRule>
    <cfRule type="expression" dxfId="4" priority="6">
      <formula>ISNUMBER(SEARCH("Amarillo",D44))</formula>
    </cfRule>
    <cfRule type="expression" dxfId="3" priority="7">
      <formula>ISNUMBER(SEARCH("Rojo",D44))</formula>
    </cfRule>
  </conditionalFormatting>
  <conditionalFormatting sqref="D44:E47">
    <cfRule type="expression" dxfId="2" priority="2">
      <formula>ISNUMBER(SEARCH("Verde",D44))</formula>
    </cfRule>
    <cfRule type="expression" dxfId="1" priority="3">
      <formula>ISNUMBER(SEARCH("Amarillo",D44))</formula>
    </cfRule>
    <cfRule type="expression" dxfId="0" priority="4">
      <formula>ISNUMBER(SEARCH("Rojo",D44))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zoomScaleNormal="100" workbookViewId="0">
      <selection activeCell="A17" sqref="A17:H17"/>
    </sheetView>
  </sheetViews>
  <sheetFormatPr baseColWidth="10" defaultColWidth="8.7109375" defaultRowHeight="15" x14ac:dyDescent="0.25"/>
  <cols>
    <col min="1" max="1" width="28" customWidth="1"/>
    <col min="2" max="8" width="16" customWidth="1"/>
  </cols>
  <sheetData>
    <row r="1" spans="1:8" ht="31.5" customHeight="1" x14ac:dyDescent="0.25">
      <c r="A1" s="70" t="s">
        <v>65</v>
      </c>
      <c r="B1" s="70"/>
      <c r="C1" s="70"/>
      <c r="D1" s="70"/>
      <c r="E1" s="70"/>
      <c r="F1" s="70"/>
      <c r="G1" s="70"/>
      <c r="H1" s="70"/>
    </row>
    <row r="2" spans="1:8" ht="27.75" customHeight="1" x14ac:dyDescent="0.25">
      <c r="A2" s="1" t="s">
        <v>66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</row>
    <row r="3" spans="1:8" ht="18" customHeight="1" x14ac:dyDescent="0.25">
      <c r="A3" s="2" t="s">
        <v>17</v>
      </c>
      <c r="B3" s="24">
        <v>20912.330000000002</v>
      </c>
      <c r="C3" s="24">
        <v>22253.01</v>
      </c>
      <c r="D3" s="24">
        <v>20498.580000000002</v>
      </c>
      <c r="E3" s="24">
        <v>23333.4</v>
      </c>
      <c r="F3" s="4">
        <f t="shared" ref="F3:F14" si="0">AVERAGE(C3:E3)</f>
        <v>22028.329999999998</v>
      </c>
      <c r="G3" s="5">
        <f t="shared" ref="G3:G15" si="1">B3-F3</f>
        <v>-1115.9999999999964</v>
      </c>
      <c r="H3" s="6">
        <f t="shared" ref="H3:H15" si="2">IF(B3&lt;&gt;0,(F3-B3)/B3,0)</f>
        <v>5.3365646008837669E-2</v>
      </c>
    </row>
    <row r="4" spans="1:8" ht="18" customHeight="1" x14ac:dyDescent="0.25">
      <c r="A4" s="25" t="s">
        <v>18</v>
      </c>
      <c r="B4" s="3">
        <v>1933.33</v>
      </c>
      <c r="C4" s="3">
        <v>4383.24</v>
      </c>
      <c r="D4" s="3">
        <v>6151</v>
      </c>
      <c r="E4" s="3">
        <v>3067.68</v>
      </c>
      <c r="F4" s="4">
        <f t="shared" si="0"/>
        <v>4533.9733333333334</v>
      </c>
      <c r="G4" s="5">
        <f t="shared" si="1"/>
        <v>-2600.6433333333334</v>
      </c>
      <c r="H4" s="6">
        <f t="shared" si="2"/>
        <v>1.3451626640735588</v>
      </c>
    </row>
    <row r="5" spans="1:8" ht="18" customHeight="1" x14ac:dyDescent="0.25">
      <c r="A5" s="2" t="s">
        <v>19</v>
      </c>
      <c r="B5" s="24">
        <v>0</v>
      </c>
      <c r="C5" s="24">
        <v>0</v>
      </c>
      <c r="D5" s="24">
        <v>0</v>
      </c>
      <c r="E5" s="24">
        <v>0</v>
      </c>
      <c r="F5" s="4">
        <f t="shared" si="0"/>
        <v>0</v>
      </c>
      <c r="G5" s="5">
        <f t="shared" si="1"/>
        <v>0</v>
      </c>
      <c r="H5" s="6">
        <f t="shared" si="2"/>
        <v>0</v>
      </c>
    </row>
    <row r="6" spans="1:8" ht="18" customHeight="1" x14ac:dyDescent="0.25">
      <c r="A6" s="25" t="s">
        <v>20</v>
      </c>
      <c r="B6" s="3">
        <v>15200</v>
      </c>
      <c r="C6" s="3">
        <v>28009.22</v>
      </c>
      <c r="D6" s="3">
        <v>31185.94</v>
      </c>
      <c r="E6" s="3">
        <v>25041.97</v>
      </c>
      <c r="F6" s="4">
        <f t="shared" si="0"/>
        <v>28079.043333333335</v>
      </c>
      <c r="G6" s="5">
        <f t="shared" si="1"/>
        <v>-12879.043333333335</v>
      </c>
      <c r="H6" s="6">
        <f t="shared" si="2"/>
        <v>0.84730548245614046</v>
      </c>
    </row>
    <row r="7" spans="1:8" ht="18" customHeight="1" x14ac:dyDescent="0.25">
      <c r="A7" s="2" t="s">
        <v>21</v>
      </c>
      <c r="B7" s="24">
        <v>3000</v>
      </c>
      <c r="C7" s="24">
        <v>5824</v>
      </c>
      <c r="D7" s="24">
        <v>4735.03</v>
      </c>
      <c r="E7" s="24">
        <v>27423.5</v>
      </c>
      <c r="F7" s="4">
        <f t="shared" si="0"/>
        <v>12660.843333333332</v>
      </c>
      <c r="G7" s="5">
        <f t="shared" si="1"/>
        <v>-9660.8433333333323</v>
      </c>
      <c r="H7" s="6">
        <f t="shared" si="2"/>
        <v>3.2202811111111109</v>
      </c>
    </row>
    <row r="8" spans="1:8" ht="18" customHeight="1" x14ac:dyDescent="0.25">
      <c r="A8" s="25" t="s">
        <v>22</v>
      </c>
      <c r="B8" s="3">
        <v>3000</v>
      </c>
      <c r="C8" s="3">
        <v>5793</v>
      </c>
      <c r="D8" s="3">
        <v>2814</v>
      </c>
      <c r="E8" s="3">
        <v>2966</v>
      </c>
      <c r="F8" s="4">
        <f t="shared" si="0"/>
        <v>3857.6666666666665</v>
      </c>
      <c r="G8" s="5">
        <f t="shared" si="1"/>
        <v>-857.66666666666652</v>
      </c>
      <c r="H8" s="6">
        <f t="shared" si="2"/>
        <v>0.28588888888888886</v>
      </c>
    </row>
    <row r="9" spans="1:8" ht="18" customHeight="1" x14ac:dyDescent="0.25">
      <c r="A9" s="2" t="s">
        <v>23</v>
      </c>
      <c r="B9" s="24">
        <v>0</v>
      </c>
      <c r="C9" s="24">
        <v>6907</v>
      </c>
      <c r="D9" s="24">
        <v>719</v>
      </c>
      <c r="E9" s="24">
        <v>635</v>
      </c>
      <c r="F9" s="4">
        <f t="shared" si="0"/>
        <v>2753.6666666666665</v>
      </c>
      <c r="G9" s="5">
        <f t="shared" si="1"/>
        <v>-2753.6666666666665</v>
      </c>
      <c r="H9" s="6">
        <f t="shared" si="2"/>
        <v>0</v>
      </c>
    </row>
    <row r="10" spans="1:8" ht="18" customHeight="1" x14ac:dyDescent="0.25">
      <c r="A10" s="25" t="s">
        <v>24</v>
      </c>
      <c r="B10" s="3">
        <v>0</v>
      </c>
      <c r="C10" s="3">
        <v>0</v>
      </c>
      <c r="D10" s="3">
        <v>0</v>
      </c>
      <c r="E10" s="3">
        <v>0</v>
      </c>
      <c r="F10" s="4">
        <f t="shared" si="0"/>
        <v>0</v>
      </c>
      <c r="G10" s="5">
        <f t="shared" si="1"/>
        <v>0</v>
      </c>
      <c r="H10" s="6">
        <f t="shared" si="2"/>
        <v>0</v>
      </c>
    </row>
    <row r="11" spans="1:8" ht="18" customHeight="1" x14ac:dyDescent="0.25">
      <c r="A11" s="2" t="s">
        <v>25</v>
      </c>
      <c r="B11" s="24">
        <v>0</v>
      </c>
      <c r="C11" s="24">
        <v>883</v>
      </c>
      <c r="D11" s="24">
        <v>2261</v>
      </c>
      <c r="E11" s="24">
        <v>4431</v>
      </c>
      <c r="F11" s="4">
        <f t="shared" si="0"/>
        <v>2525</v>
      </c>
      <c r="G11" s="5">
        <f t="shared" si="1"/>
        <v>-2525</v>
      </c>
      <c r="H11" s="6">
        <f t="shared" si="2"/>
        <v>0</v>
      </c>
    </row>
    <row r="12" spans="1:8" ht="18" customHeight="1" x14ac:dyDescent="0.25">
      <c r="A12" s="25" t="s">
        <v>74</v>
      </c>
      <c r="B12" s="3">
        <v>0</v>
      </c>
      <c r="C12" s="3">
        <v>0</v>
      </c>
      <c r="D12" s="3">
        <v>0</v>
      </c>
      <c r="E12" s="3">
        <v>0</v>
      </c>
      <c r="F12" s="4">
        <f t="shared" si="0"/>
        <v>0</v>
      </c>
      <c r="G12" s="5">
        <f t="shared" si="1"/>
        <v>0</v>
      </c>
      <c r="H12" s="6">
        <f t="shared" si="2"/>
        <v>0</v>
      </c>
    </row>
    <row r="13" spans="1:8" ht="18" customHeight="1" x14ac:dyDescent="0.25">
      <c r="A13" s="2" t="s">
        <v>28</v>
      </c>
      <c r="B13" s="24">
        <v>0</v>
      </c>
      <c r="C13" s="24">
        <v>11160.25</v>
      </c>
      <c r="D13" s="24">
        <v>4249.5</v>
      </c>
      <c r="E13" s="24">
        <v>3700</v>
      </c>
      <c r="F13" s="4">
        <f t="shared" si="0"/>
        <v>6369.916666666667</v>
      </c>
      <c r="G13" s="5">
        <f t="shared" si="1"/>
        <v>-6369.916666666667</v>
      </c>
      <c r="H13" s="6">
        <f t="shared" si="2"/>
        <v>0</v>
      </c>
    </row>
    <row r="14" spans="1:8" ht="18" customHeight="1" x14ac:dyDescent="0.25">
      <c r="A14" s="25" t="s">
        <v>27</v>
      </c>
      <c r="B14" s="3">
        <v>0</v>
      </c>
      <c r="C14" s="3">
        <v>0</v>
      </c>
      <c r="D14" s="3">
        <v>0</v>
      </c>
      <c r="E14" s="3">
        <v>0</v>
      </c>
      <c r="F14" s="4">
        <f t="shared" si="0"/>
        <v>0</v>
      </c>
      <c r="G14" s="5">
        <f t="shared" si="1"/>
        <v>0</v>
      </c>
      <c r="H14" s="6">
        <f t="shared" si="2"/>
        <v>0</v>
      </c>
    </row>
    <row r="15" spans="1:8" ht="21.75" customHeight="1" x14ac:dyDescent="0.25">
      <c r="A15" s="26" t="s">
        <v>75</v>
      </c>
      <c r="B15" s="8">
        <f>SUM(B3:B14)</f>
        <v>44045.66</v>
      </c>
      <c r="C15" s="8">
        <f>SUM(C3:C14)</f>
        <v>85212.72</v>
      </c>
      <c r="D15" s="8">
        <f>SUM(D3:D14)</f>
        <v>72614.05</v>
      </c>
      <c r="E15" s="8">
        <f>SUM(E3:E14)</f>
        <v>90598.55</v>
      </c>
      <c r="F15" s="8">
        <f>SUM(F3:F14)</f>
        <v>82808.440000000017</v>
      </c>
      <c r="G15" s="8">
        <f t="shared" si="1"/>
        <v>-38762.780000000013</v>
      </c>
      <c r="H15" s="9">
        <f t="shared" si="2"/>
        <v>0.88005901148944099</v>
      </c>
    </row>
    <row r="17" spans="1:8" ht="15" customHeight="1" x14ac:dyDescent="0.25">
      <c r="A17" s="71" t="s">
        <v>76</v>
      </c>
      <c r="B17" s="71"/>
      <c r="C17" s="71"/>
      <c r="D17" s="71"/>
      <c r="E17" s="71"/>
      <c r="F17" s="71"/>
      <c r="G17" s="71"/>
      <c r="H17" s="71"/>
    </row>
  </sheetData>
  <mergeCells count="2">
    <mergeCell ref="A1:H1"/>
    <mergeCell ref="A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topLeftCell="A21" zoomScaleNormal="100" workbookViewId="0">
      <selection activeCell="D34" sqref="D34"/>
    </sheetView>
  </sheetViews>
  <sheetFormatPr baseColWidth="10" defaultColWidth="8.7109375" defaultRowHeight="15" x14ac:dyDescent="0.25"/>
  <cols>
    <col min="1" max="1" width="30" customWidth="1"/>
    <col min="2" max="6" width="17" customWidth="1"/>
  </cols>
  <sheetData>
    <row r="1" spans="1:6" ht="31.5" customHeight="1" x14ac:dyDescent="0.25">
      <c r="A1" s="44" t="s">
        <v>77</v>
      </c>
      <c r="B1" s="44"/>
      <c r="C1" s="44"/>
      <c r="D1" s="44"/>
      <c r="E1" s="44"/>
      <c r="F1" s="44"/>
    </row>
    <row r="2" spans="1:6" ht="19.5" customHeight="1" x14ac:dyDescent="0.25">
      <c r="A2" s="45" t="s">
        <v>78</v>
      </c>
      <c r="B2" s="45"/>
      <c r="C2" s="45"/>
      <c r="D2" s="45"/>
      <c r="E2" s="45"/>
      <c r="F2" s="45"/>
    </row>
    <row r="3" spans="1:6" ht="31.5" customHeight="1" x14ac:dyDescent="0.25">
      <c r="A3" s="27" t="s">
        <v>79</v>
      </c>
      <c r="B3" s="27" t="s">
        <v>80</v>
      </c>
      <c r="C3" s="27" t="s">
        <v>81</v>
      </c>
      <c r="D3" s="27" t="s">
        <v>82</v>
      </c>
      <c r="E3" s="27" t="s">
        <v>83</v>
      </c>
      <c r="F3" s="27" t="s">
        <v>84</v>
      </c>
    </row>
    <row r="4" spans="1:6" ht="19.5" customHeight="1" x14ac:dyDescent="0.25">
      <c r="A4" s="28" t="s">
        <v>85</v>
      </c>
      <c r="B4" s="29">
        <v>15233.25</v>
      </c>
      <c r="C4" s="30">
        <f>B4*0.0453</f>
        <v>690.06622500000003</v>
      </c>
      <c r="D4" s="30">
        <f>B4</f>
        <v>15233.25</v>
      </c>
      <c r="E4" s="30">
        <f t="shared" ref="E4:E9" si="0">D4+C4</f>
        <v>15923.316225</v>
      </c>
      <c r="F4" s="31">
        <f t="shared" ref="F4:F9" si="1">E4/100000</f>
        <v>0.15923316225</v>
      </c>
    </row>
    <row r="5" spans="1:6" ht="19.5" customHeight="1" x14ac:dyDescent="0.25">
      <c r="A5" s="25" t="s">
        <v>86</v>
      </c>
      <c r="B5" s="3">
        <v>15233.25</v>
      </c>
      <c r="C5" s="32">
        <f>E4*0.0453</f>
        <v>721.32622499249999</v>
      </c>
      <c r="D5" s="32">
        <f>E4+B5</f>
        <v>31156.566225000002</v>
      </c>
      <c r="E5" s="32">
        <f t="shared" si="0"/>
        <v>31877.892449992501</v>
      </c>
      <c r="F5" s="33">
        <f t="shared" si="1"/>
        <v>0.31877892449992501</v>
      </c>
    </row>
    <row r="6" spans="1:6" ht="19.5" customHeight="1" x14ac:dyDescent="0.25">
      <c r="A6" s="28" t="s">
        <v>87</v>
      </c>
      <c r="B6" s="29">
        <v>15233.25</v>
      </c>
      <c r="C6" s="30">
        <f>E5*0.0453</f>
        <v>1444.0685279846602</v>
      </c>
      <c r="D6" s="30">
        <f>E5+B6</f>
        <v>47111.142449992505</v>
      </c>
      <c r="E6" s="30">
        <f t="shared" si="0"/>
        <v>48555.210977977164</v>
      </c>
      <c r="F6" s="31">
        <f t="shared" si="1"/>
        <v>0.48555210977977165</v>
      </c>
    </row>
    <row r="7" spans="1:6" ht="19.5" customHeight="1" x14ac:dyDescent="0.25">
      <c r="A7" s="25" t="s">
        <v>88</v>
      </c>
      <c r="B7" s="3">
        <v>15233.25</v>
      </c>
      <c r="C7" s="32">
        <f>E6*0.0453</f>
        <v>2199.5510573023657</v>
      </c>
      <c r="D7" s="32">
        <f>E6+B7</f>
        <v>63788.460977977164</v>
      </c>
      <c r="E7" s="32">
        <f t="shared" si="0"/>
        <v>65988.012035279535</v>
      </c>
      <c r="F7" s="33">
        <f t="shared" si="1"/>
        <v>0.65988012035279531</v>
      </c>
    </row>
    <row r="8" spans="1:6" ht="19.5" customHeight="1" x14ac:dyDescent="0.25">
      <c r="A8" s="28" t="s">
        <v>89</v>
      </c>
      <c r="B8" s="29">
        <v>15233.25</v>
      </c>
      <c r="C8" s="30">
        <f>E7*0.0453</f>
        <v>2989.2569451981631</v>
      </c>
      <c r="D8" s="30">
        <f>E7+B8</f>
        <v>81221.262035279535</v>
      </c>
      <c r="E8" s="30">
        <f t="shared" si="0"/>
        <v>84210.518980477704</v>
      </c>
      <c r="F8" s="31">
        <f t="shared" si="1"/>
        <v>0.842105189804777</v>
      </c>
    </row>
    <row r="9" spans="1:6" ht="19.5" customHeight="1" x14ac:dyDescent="0.25">
      <c r="A9" s="34" t="s">
        <v>90</v>
      </c>
      <c r="B9" s="3">
        <v>15233.25</v>
      </c>
      <c r="C9" s="32">
        <f>E8*0.0453</f>
        <v>3814.7365098156401</v>
      </c>
      <c r="D9" s="32">
        <f>E8+B9</f>
        <v>99443.768980477704</v>
      </c>
      <c r="E9" s="35">
        <f t="shared" si="0"/>
        <v>103258.50549029335</v>
      </c>
      <c r="F9" s="33">
        <f t="shared" si="1"/>
        <v>1.0325850549029334</v>
      </c>
    </row>
    <row r="11" spans="1:6" ht="9.75" customHeight="1" x14ac:dyDescent="0.25"/>
    <row r="12" spans="1:6" ht="21.75" customHeight="1" x14ac:dyDescent="0.25">
      <c r="A12" s="46" t="s">
        <v>91</v>
      </c>
      <c r="B12" s="46"/>
      <c r="C12" s="46"/>
      <c r="D12" s="46"/>
      <c r="E12" s="46"/>
      <c r="F12" s="46"/>
    </row>
    <row r="13" spans="1:6" ht="18" customHeight="1" x14ac:dyDescent="0.25">
      <c r="A13" s="36" t="s">
        <v>92</v>
      </c>
      <c r="B13" s="47"/>
      <c r="C13" s="47"/>
      <c r="D13" s="47"/>
      <c r="E13" s="47"/>
      <c r="F13" s="37" t="s">
        <v>93</v>
      </c>
    </row>
    <row r="14" spans="1:6" ht="52.5" customHeight="1" x14ac:dyDescent="0.25">
      <c r="A14" s="23" t="s">
        <v>94</v>
      </c>
      <c r="B14" s="48"/>
      <c r="C14" s="48"/>
      <c r="D14" s="48"/>
      <c r="E14" s="48"/>
      <c r="F14" s="38"/>
    </row>
    <row r="15" spans="1:6" ht="52.5" customHeight="1" x14ac:dyDescent="0.25">
      <c r="A15" s="23" t="s">
        <v>95</v>
      </c>
      <c r="B15" s="48"/>
      <c r="C15" s="48"/>
      <c r="D15" s="48"/>
      <c r="E15" s="48"/>
      <c r="F15" s="38"/>
    </row>
    <row r="16" spans="1:6" ht="52.5" customHeight="1" x14ac:dyDescent="0.25">
      <c r="A16" s="23" t="s">
        <v>96</v>
      </c>
      <c r="B16" s="48"/>
      <c r="C16" s="48"/>
      <c r="D16" s="48"/>
      <c r="E16" s="48"/>
      <c r="F16" s="38"/>
    </row>
    <row r="17" spans="1:6" ht="52.5" customHeight="1" x14ac:dyDescent="0.25">
      <c r="A17" s="23" t="s">
        <v>97</v>
      </c>
      <c r="B17" s="48"/>
      <c r="C17" s="48"/>
      <c r="D17" s="48"/>
      <c r="E17" s="48"/>
      <c r="F17" s="38"/>
    </row>
    <row r="18" spans="1:6" ht="52.5" customHeight="1" x14ac:dyDescent="0.25">
      <c r="A18" s="23" t="s">
        <v>98</v>
      </c>
      <c r="B18" s="48"/>
      <c r="C18" s="48"/>
      <c r="D18" s="48"/>
      <c r="E18" s="48"/>
      <c r="F18" s="38"/>
    </row>
    <row r="19" spans="1:6" ht="52.5" customHeight="1" x14ac:dyDescent="0.25">
      <c r="A19" s="23" t="s">
        <v>99</v>
      </c>
      <c r="B19" s="48"/>
      <c r="C19" s="48"/>
      <c r="D19" s="48"/>
      <c r="E19" s="48"/>
      <c r="F19" s="38"/>
    </row>
    <row r="20" spans="1:6" ht="52.5" customHeight="1" x14ac:dyDescent="0.25">
      <c r="A20" s="23" t="s">
        <v>100</v>
      </c>
      <c r="B20" s="48"/>
      <c r="C20" s="48"/>
      <c r="D20" s="48"/>
      <c r="E20" s="48"/>
      <c r="F20" s="38"/>
    </row>
    <row r="21" spans="1:6" ht="52.5" customHeight="1" x14ac:dyDescent="0.25">
      <c r="A21" s="23" t="s">
        <v>101</v>
      </c>
      <c r="B21" s="48"/>
      <c r="C21" s="48"/>
      <c r="D21" s="48"/>
      <c r="E21" s="48"/>
      <c r="F21" s="38"/>
    </row>
    <row r="22" spans="1:6" ht="52.5" customHeight="1" x14ac:dyDescent="0.25">
      <c r="A22" s="23" t="s">
        <v>103</v>
      </c>
      <c r="B22" s="48"/>
      <c r="C22" s="48"/>
      <c r="D22" s="48"/>
      <c r="E22" s="48"/>
      <c r="F22" s="38"/>
    </row>
    <row r="24" spans="1:6" ht="36" customHeight="1" x14ac:dyDescent="0.25">
      <c r="A24" s="49" t="s">
        <v>102</v>
      </c>
      <c r="B24" s="49"/>
      <c r="C24" s="49"/>
      <c r="D24" s="49"/>
      <c r="E24" s="49"/>
      <c r="F24" s="49"/>
    </row>
  </sheetData>
  <mergeCells count="14">
    <mergeCell ref="B20:E20"/>
    <mergeCell ref="B21:E21"/>
    <mergeCell ref="B22:E22"/>
    <mergeCell ref="A24:F24"/>
    <mergeCell ref="B15:E15"/>
    <mergeCell ref="B16:E16"/>
    <mergeCell ref="B17:E17"/>
    <mergeCell ref="B18:E18"/>
    <mergeCell ref="B19:E19"/>
    <mergeCell ref="A1:F1"/>
    <mergeCell ref="A2:F2"/>
    <mergeCell ref="A12:F12"/>
    <mergeCell ref="B13:E13"/>
    <mergeCell ref="B14:E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Mitad de Año</vt:lpstr>
      <vt:lpstr>Detalle por Mes</vt:lpstr>
      <vt:lpstr>Meta y Plan de Cierre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Vero González</cp:lastModifiedBy>
  <cp:revision>0</cp:revision>
  <dcterms:created xsi:type="dcterms:W3CDTF">2026-05-28T20:00:23Z</dcterms:created>
  <dcterms:modified xsi:type="dcterms:W3CDTF">2026-05-28T20:49:42Z</dcterms:modified>
  <dc:language>en-US</dc:language>
</cp:coreProperties>
</file>